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855" windowWidth="15480" windowHeight="11640" activeTab="3"/>
  </bookViews>
  <sheets>
    <sheet name="Contents" sheetId="1" r:id="rId1"/>
    <sheet name="Fig3Ghosting" sheetId="2" r:id="rId2"/>
    <sheet name="Fig7MTF" sheetId="3" r:id="rId3"/>
    <sheet name="FigA1ThresholdFacilitation" sheetId="4" r:id="rId4"/>
  </sheets>
  <definedNames/>
  <calcPr fullCalcOnLoad="1"/>
</workbook>
</file>

<file path=xl/comments2.xml><?xml version="1.0" encoding="utf-8"?>
<comments xmlns="http://schemas.openxmlformats.org/spreadsheetml/2006/main">
  <authors>
    <author>BPRL</author>
    <author>Russell Woods</author>
    <author>Doris A</author>
  </authors>
  <commentList>
    <comment ref="B7" authorId="0">
      <text>
        <r>
          <rPr>
            <b/>
            <sz val="8"/>
            <rFont val="Tahoma"/>
            <family val="0"/>
          </rPr>
          <t>BPRL:</t>
        </r>
        <r>
          <rPr>
            <sz val="8"/>
            <rFont val="Tahoma"/>
            <family val="0"/>
          </rPr>
          <t xml:space="preserve">
This zero value is with the projector on, with the photometer aimed (and roughly centered) on a projected black square made in Adobe Illustrator.</t>
        </r>
      </text>
    </comment>
    <comment ref="B20" authorId="1">
      <text>
        <r>
          <rPr>
            <b/>
            <sz val="9"/>
            <rFont val="Geneva"/>
            <family val="0"/>
          </rPr>
          <t>Russell Woods:</t>
        </r>
        <r>
          <rPr>
            <sz val="9"/>
            <rFont val="Geneva"/>
            <family val="0"/>
          </rPr>
          <t xml:space="preserve">
not done as is identical to red = 0 (as when red = 0, blue = 0 and green = 0)</t>
        </r>
      </text>
    </comment>
    <comment ref="B4" authorId="2">
      <text>
        <r>
          <rPr>
            <b/>
            <sz val="8"/>
            <rFont val="Tahoma"/>
            <family val="0"/>
          </rPr>
          <t>BPRL</t>
        </r>
        <r>
          <rPr>
            <sz val="8"/>
            <rFont val="Tahoma"/>
            <family val="0"/>
          </rPr>
          <t>: These values obtained with the projector off.</t>
        </r>
      </text>
    </comment>
  </commentList>
</comments>
</file>

<file path=xl/sharedStrings.xml><?xml version="1.0" encoding="utf-8"?>
<sst xmlns="http://schemas.openxmlformats.org/spreadsheetml/2006/main" count="130" uniqueCount="93">
  <si>
    <t>Data collected looking through open (Right) eye of goggles with closed (Left) eye covered</t>
  </si>
  <si>
    <t>Data collected looking with Right eye open + 0.9ND filter (NO goggles), Left eye covered</t>
  </si>
  <si>
    <t>Confidence Limits</t>
  </si>
  <si>
    <t>St Dev</t>
  </si>
  <si>
    <t>St Err</t>
  </si>
  <si>
    <t>r</t>
  </si>
  <si>
    <t>Figure 3</t>
  </si>
  <si>
    <t>Figure 3
Relative luminance</t>
  </si>
  <si>
    <r>
      <t xml:space="preserve">Figure A1: Relative contrast of mask
(cross-talk mask: </t>
    </r>
    <r>
      <rPr>
        <b/>
        <sz val="11"/>
        <rFont val="Wingdings"/>
        <family val="0"/>
      </rPr>
      <t>n</t>
    </r>
    <r>
      <rPr>
        <b/>
        <sz val="9"/>
        <rFont val="Geneva"/>
        <family val="0"/>
      </rPr>
      <t xml:space="preserve"> )</t>
    </r>
  </si>
  <si>
    <r>
      <t xml:space="preserve">Figure A1: Average relative contrast threshold
(cross-talk mask: </t>
    </r>
    <r>
      <rPr>
        <b/>
        <sz val="11"/>
        <rFont val="Wingdings"/>
        <family val="0"/>
      </rPr>
      <t>n</t>
    </r>
    <r>
      <rPr>
        <b/>
        <sz val="11"/>
        <rFont val="Geneva"/>
        <family val="0"/>
      </rPr>
      <t xml:space="preserve"> </t>
    </r>
    <r>
      <rPr>
        <b/>
        <sz val="9"/>
        <rFont val="Geneva"/>
        <family val="0"/>
      </rPr>
      <t>)</t>
    </r>
  </si>
  <si>
    <r>
      <t xml:space="preserve">Figure A1: Average relative contrast threshold
(monocular mask: </t>
    </r>
    <r>
      <rPr>
        <b/>
        <sz val="10"/>
        <rFont val="Wingdings 3"/>
        <family val="1"/>
      </rPr>
      <t>r</t>
    </r>
    <r>
      <rPr>
        <b/>
        <sz val="10"/>
        <rFont val="Geneva"/>
        <family val="0"/>
      </rPr>
      <t xml:space="preserve"> </t>
    </r>
    <r>
      <rPr>
        <b/>
        <sz val="9"/>
        <rFont val="Geneva"/>
        <family val="0"/>
      </rPr>
      <t>)</t>
    </r>
  </si>
  <si>
    <r>
      <t xml:space="preserve">Figure A1: Relative contrast of mask
(monocular mask: </t>
    </r>
    <r>
      <rPr>
        <b/>
        <sz val="10"/>
        <rFont val="Wingdings 3"/>
        <family val="1"/>
      </rPr>
      <t>r</t>
    </r>
    <r>
      <rPr>
        <b/>
        <sz val="9"/>
        <rFont val="Geneva"/>
        <family val="0"/>
      </rPr>
      <t>)</t>
    </r>
  </si>
  <si>
    <r>
      <t xml:space="preserve">Figure 7: </t>
    </r>
    <r>
      <rPr>
        <b/>
        <sz val="10"/>
        <rFont val="Wingdings 2"/>
        <family val="1"/>
      </rPr>
      <t>¯</t>
    </r>
  </si>
  <si>
    <r>
      <t xml:space="preserve">Figure 7:  </t>
    </r>
    <r>
      <rPr>
        <b/>
        <sz val="10"/>
        <rFont val="Wingdings"/>
        <family val="0"/>
      </rPr>
      <t>n</t>
    </r>
  </si>
  <si>
    <t>the width, in z-scores (standard deviation increments), either side of the mean that will contain 95% of observations (data) of a normal (Gaussian) distribution</t>
  </si>
  <si>
    <r>
      <t xml:space="preserve">Relative luminance
</t>
    </r>
    <r>
      <rPr>
        <b/>
        <sz val="11"/>
        <rFont val="Wingdings"/>
        <family val="0"/>
      </rPr>
      <t>n</t>
    </r>
  </si>
  <si>
    <t>Mask contrast</t>
  </si>
  <si>
    <t>Measurement
 1</t>
  </si>
  <si>
    <t>Measurement
 2</t>
  </si>
  <si>
    <t>Measurement
 3</t>
  </si>
  <si>
    <r>
      <t xml:space="preserve">DLP-based dichoptic vision test system
by 
Russell L. Woods, Henry L. Apfelbaum and Eli Peli
</t>
    </r>
    <r>
      <rPr>
        <i/>
        <sz val="11"/>
        <color indexed="8"/>
        <rFont val="Arial"/>
        <family val="2"/>
      </rPr>
      <t>Journal of Biomedical Optics,</t>
    </r>
    <r>
      <rPr>
        <sz val="11"/>
        <color indexed="8"/>
        <rFont val="Arial"/>
        <family val="2"/>
      </rPr>
      <t xml:space="preserve"> 2010, 15(1): 016011</t>
    </r>
  </si>
  <si>
    <r>
      <t xml:space="preserve">The </t>
    </r>
    <r>
      <rPr>
        <b/>
        <sz val="10"/>
        <color indexed="8"/>
        <rFont val="Arial"/>
        <family val="2"/>
      </rPr>
      <t>Fig3Ghosting worksheet:</t>
    </r>
    <r>
      <rPr>
        <sz val="10"/>
        <color indexed="8"/>
        <rFont val="Arial"/>
        <family val="2"/>
      </rPr>
      <t xml:space="preserve"> Data for Figure 3.</t>
    </r>
  </si>
  <si>
    <r>
      <t xml:space="preserve">The </t>
    </r>
    <r>
      <rPr>
        <b/>
        <sz val="10"/>
        <color indexed="8"/>
        <rFont val="Arial"/>
        <family val="2"/>
      </rPr>
      <t>Fig7MTF workshee</t>
    </r>
    <r>
      <rPr>
        <sz val="10"/>
        <color indexed="8"/>
        <rFont val="Arial"/>
        <family val="2"/>
      </rPr>
      <t>t: Data for Figure 7.</t>
    </r>
  </si>
  <si>
    <r>
      <t xml:space="preserve">The </t>
    </r>
    <r>
      <rPr>
        <b/>
        <sz val="10"/>
        <color indexed="8"/>
        <rFont val="Arial"/>
        <family val="2"/>
      </rPr>
      <t>FigA1ThresholdFacilitation workshee</t>
    </r>
    <r>
      <rPr>
        <sz val="10"/>
        <color indexed="8"/>
        <rFont val="Arial"/>
        <family val="2"/>
      </rPr>
      <t>t: Data for Figure A1.</t>
    </r>
  </si>
  <si>
    <t>Relative modulation</t>
  </si>
  <si>
    <t>Not smoothed:</t>
  </si>
  <si>
    <t>Smoothed:</t>
  </si>
  <si>
    <t>Figure 7: MTF. The temporal modulation transfer function of the single-chip DLP used in our dichoptic system (Davis PowerBeam VI) showed no loss up to the maximum possible 30Hz (solid squares), unlike the 3-chip DLP reported by Packer et al.</t>
  </si>
  <si>
    <t>Figure A1: Threshold Facilitation. The effect of inter-ocular crosstalk when using our EIZO CRT-based dichoptic display and FE-1 (ferro-electric LC) shutter goggles. Contrast thresholds were determined with the left eye covered. When a mask was presented to the right (“open”) eye there was facilitation of contrast detection for relative mask contrasts less than about 3 times the contrast threshold with no mask, and inhibition for higher-contrast monocular mask conditions (open symbols). When a mask was presented to the “closed” (left) eye it should not have been visible to the open (right) eye, and there should have been no effect on contrast thresholds (i.e. filled symbols should all be along the horizontal dashed line). Crosstalk caused facilitation of contrast thresholds at all measured closed-eye mask contrasts, including contrasts that could not be detected (i.e. to the left of the vertical dashed line). Stimulus and mask were 1 cycle/deg, 1 octave Gabor patches. Error bars are 95% confidence limits.</t>
  </si>
  <si>
    <t>RAW DATA: Collected 5/27/1999</t>
  </si>
  <si>
    <t>Run 1</t>
  </si>
  <si>
    <t>Run 2</t>
  </si>
  <si>
    <t>Run 3</t>
  </si>
  <si>
    <t>Run 4</t>
  </si>
  <si>
    <t>Data was collected looking through open (Right) eye of goggles with closed (Left) eye covered</t>
  </si>
  <si>
    <t>Stimulus was presented to the open eye, mask was presented to the closed eye</t>
  </si>
  <si>
    <t>Relative contrast threshold</t>
  </si>
  <si>
    <t>Log (raw data)</t>
  </si>
  <si>
    <t>Stimulus and mask were presented to the open eye (same as previous, but no goggles, hence both intervals visible)</t>
  </si>
  <si>
    <t>Stimulus was presented to the CLOSED eye only, NO mask</t>
  </si>
  <si>
    <t>Monitor Off</t>
  </si>
  <si>
    <t>Target goggle, Vision Works luminance level</t>
  </si>
  <si>
    <t>Luminance measured through right goggle (cd/m^2)</t>
  </si>
  <si>
    <t>Trial 1</t>
  </si>
  <si>
    <t>Trial 2</t>
  </si>
  <si>
    <t>Trial 3</t>
  </si>
  <si>
    <t>None, 0</t>
  </si>
  <si>
    <t>Left, 0</t>
  </si>
  <si>
    <t>Left, 10</t>
  </si>
  <si>
    <t>Left, 20</t>
  </si>
  <si>
    <t>Left, 30</t>
  </si>
  <si>
    <t>Left, 40</t>
  </si>
  <si>
    <t>Left, 50</t>
  </si>
  <si>
    <t>Left, 60</t>
  </si>
  <si>
    <t>Left, 70</t>
  </si>
  <si>
    <t>Left, 80</t>
  </si>
  <si>
    <t>Left, 90</t>
  </si>
  <si>
    <t>Left, 100</t>
  </si>
  <si>
    <t>Right, 0</t>
  </si>
  <si>
    <t>Right, 10</t>
  </si>
  <si>
    <t>Right, 20</t>
  </si>
  <si>
    <t>Right, 30</t>
  </si>
  <si>
    <t>Right, 40</t>
  </si>
  <si>
    <t>Right, 50</t>
  </si>
  <si>
    <t>Right, 60</t>
  </si>
  <si>
    <t>Right, 70</t>
  </si>
  <si>
    <t>Right, 80</t>
  </si>
  <si>
    <t>Right, 90</t>
  </si>
  <si>
    <t>Right, 100</t>
  </si>
  <si>
    <t>Corrected for not "black"</t>
  </si>
  <si>
    <t>n</t>
  </si>
  <si>
    <t>255 blue</t>
  </si>
  <si>
    <t>Frequency (Hz)</t>
  </si>
  <si>
    <t>Data taken from Packer et al. (2001) Fig. 6</t>
  </si>
  <si>
    <t>DLP-Based Dichoptic Vision Test System</t>
  </si>
  <si>
    <t>CRT-Based System</t>
  </si>
  <si>
    <t>Data from our DLP=based system</t>
  </si>
  <si>
    <t xml:space="preserve">Sinusoidal variations in luminance of a patch projected by the Davis DLP were measured using a fast (10MHz) photodiode.  Due to interactions between the complex luminance waveform of the DLP output and the sampling rate of the A to D card (240Hz), the output had to be smoothed. </t>
  </si>
  <si>
    <t>Threshold for the leaked mask</t>
  </si>
  <si>
    <t>This workbook is provided to share data reported in:</t>
  </si>
  <si>
    <t>DLP-based Dichoptic Vision Test System</t>
  </si>
  <si>
    <r>
      <t xml:space="preserve">Figure 3: Ghosting. </t>
    </r>
    <r>
      <rPr>
        <b/>
        <sz val="10"/>
        <rFont val="Arial"/>
        <family val="2"/>
      </rPr>
      <t>Luminance measured (at display center) through the closed FE-1 (ferro-electric LC) shutter increased as luminance was increased. Inter-ocular crosstalk, the slope of these functions, was substantially less for our DLP-based dichoptic visual test system (&lt;0.3%, open diamonds) than the EIZO CRT-based dichoptic system (14%, black squares). The luminance data were normalized to a maximum value of one for a digital video input value of (255, 255, 255).</t>
    </r>
  </si>
  <si>
    <t>Red/blue ratio correction</t>
  </si>
  <si>
    <t>Right lens sees "red"</t>
  </si>
  <si>
    <t xml:space="preserve">RATIO = </t>
  </si>
  <si>
    <t xml:space="preserve">SLOPE = </t>
  </si>
  <si>
    <t>Red</t>
  </si>
  <si>
    <t>Blue</t>
  </si>
  <si>
    <t xml:space="preserve">Average
</t>
  </si>
  <si>
    <t>Right lens sees "blue" and 255 blue</t>
  </si>
  <si>
    <t>Average</t>
  </si>
  <si>
    <t>Luminance measurement through right goggle when targeting left goggle</t>
  </si>
  <si>
    <t>Luminance measurement through right goggle when targeting right goggle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</si>
</sst>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
    <numFmt numFmtId="168" formatCode="0.0000%"/>
    <numFmt numFmtId="169" formatCode="0.000%"/>
    <numFmt numFmtId="170" formatCode="0.00000000"/>
    <numFmt numFmtId="171" formatCode="0.0000000"/>
    <numFmt numFmtId="172" formatCode="0.0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s>
  <fonts count="58">
    <font>
      <sz val="11"/>
      <color theme="1"/>
      <name val="Calibri"/>
      <family val="2"/>
    </font>
    <font>
      <sz val="11"/>
      <color indexed="8"/>
      <name val="Calibri"/>
      <family val="2"/>
    </font>
    <font>
      <sz val="10"/>
      <name val="Arial"/>
      <family val="0"/>
    </font>
    <font>
      <b/>
      <sz val="8"/>
      <name val="Tahoma"/>
      <family val="0"/>
    </font>
    <font>
      <sz val="8"/>
      <name val="Tahoma"/>
      <family val="0"/>
    </font>
    <font>
      <b/>
      <sz val="9"/>
      <name val="Geneva"/>
      <family val="0"/>
    </font>
    <font>
      <sz val="9"/>
      <name val="Geneva"/>
      <family val="0"/>
    </font>
    <font>
      <b/>
      <sz val="10"/>
      <name val="Arial"/>
      <family val="2"/>
    </font>
    <font>
      <sz val="11"/>
      <color indexed="8"/>
      <name val="Arial"/>
      <family val="2"/>
    </font>
    <font>
      <b/>
      <sz val="11"/>
      <color indexed="8"/>
      <name val="Arial"/>
      <family val="2"/>
    </font>
    <font>
      <sz val="9"/>
      <name val="Arial"/>
      <family val="0"/>
    </font>
    <font>
      <b/>
      <sz val="9"/>
      <name val="Arial"/>
      <family val="0"/>
    </font>
    <font>
      <b/>
      <sz val="12"/>
      <name val="Arial"/>
      <family val="2"/>
    </font>
    <font>
      <sz val="12"/>
      <color indexed="8"/>
      <name val="Calibri"/>
      <family val="2"/>
    </font>
    <font>
      <b/>
      <sz val="11"/>
      <name val="Arial"/>
      <family val="2"/>
    </font>
    <font>
      <sz val="10"/>
      <color indexed="8"/>
      <name val="Arial"/>
      <family val="2"/>
    </font>
    <font>
      <b/>
      <sz val="10"/>
      <color indexed="8"/>
      <name val="Arial"/>
      <family val="2"/>
    </font>
    <font>
      <i/>
      <sz val="11"/>
      <color indexed="8"/>
      <name val="Calibri"/>
      <family val="0"/>
    </font>
    <font>
      <sz val="8"/>
      <name val="Geneva"/>
      <family val="0"/>
    </font>
    <font>
      <b/>
      <i/>
      <sz val="9"/>
      <name val="Geneva"/>
      <family val="0"/>
    </font>
    <font>
      <b/>
      <sz val="10"/>
      <name val="Wingdings"/>
      <family val="0"/>
    </font>
    <font>
      <sz val="11"/>
      <name val="Arial"/>
      <family val="2"/>
    </font>
    <font>
      <b/>
      <sz val="10"/>
      <name val="Wingdings 3"/>
      <family val="1"/>
    </font>
    <font>
      <b/>
      <sz val="11"/>
      <name val="Wingdings 3"/>
      <family val="1"/>
    </font>
    <font>
      <b/>
      <sz val="11"/>
      <name val="Geneva"/>
      <family val="0"/>
    </font>
    <font>
      <b/>
      <sz val="11"/>
      <name val="Wingdings"/>
      <family val="0"/>
    </font>
    <font>
      <b/>
      <sz val="10"/>
      <name val="Geneva"/>
      <family val="0"/>
    </font>
    <font>
      <b/>
      <sz val="10"/>
      <name val="Wingdings 2"/>
      <family val="1"/>
    </font>
    <font>
      <b/>
      <sz val="9"/>
      <color indexed="8"/>
      <name val="Calibri"/>
      <family val="0"/>
    </font>
    <font>
      <i/>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29"/>
        <bgColor indexed="64"/>
      </patternFill>
    </fill>
    <fill>
      <patternFill patternType="solid">
        <fgColor indexed="41"/>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ck"/>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thick"/>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color indexed="63"/>
      </bottom>
    </border>
    <border>
      <left style="medium"/>
      <right style="thin"/>
      <top style="thin"/>
      <bottom>
        <color indexed="63"/>
      </botto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thin"/>
      <right style="medium"/>
      <top style="thin"/>
      <bottom style="thin"/>
    </border>
    <border>
      <left style="double"/>
      <right>
        <color indexed="63"/>
      </right>
      <top>
        <color indexed="63"/>
      </top>
      <bottom>
        <color indexed="63"/>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color indexed="63"/>
      </top>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color indexed="63"/>
      </left>
      <right style="medium"/>
      <top style="thin"/>
      <bottom>
        <color indexed="63"/>
      </bottom>
    </border>
    <border>
      <left style="medium"/>
      <right style="medium"/>
      <top style="medium"/>
      <bottom style="medium"/>
    </border>
    <border>
      <left style="medium"/>
      <right style="thin"/>
      <top>
        <color indexed="63"/>
      </top>
      <bottom style="double"/>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ck"/>
    </border>
    <border>
      <left>
        <color indexed="63"/>
      </left>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31" fillId="23" borderId="0" applyNumberFormat="0" applyBorder="0" applyAlignment="0" applyProtection="0"/>
    <xf numFmtId="0" fontId="47" fillId="24" borderId="1" applyNumberFormat="0" applyAlignment="0" applyProtection="0"/>
    <xf numFmtId="0" fontId="48"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0" fillId="2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1" fillId="27" borderId="1" applyNumberFormat="0" applyAlignment="0" applyProtection="0"/>
    <xf numFmtId="0" fontId="52" fillId="0" borderId="6" applyNumberFormat="0" applyFill="0" applyAlignment="0" applyProtection="0"/>
    <xf numFmtId="0" fontId="53" fillId="28" borderId="0" applyNumberFormat="0" applyBorder="0" applyAlignment="0" applyProtection="0"/>
    <xf numFmtId="0" fontId="2" fillId="0" borderId="0">
      <alignment/>
      <protection/>
    </xf>
    <xf numFmtId="0" fontId="6" fillId="0" borderId="0">
      <alignment/>
      <protection/>
    </xf>
    <xf numFmtId="0" fontId="1" fillId="29" borderId="7" applyNumberFormat="0" applyFont="0" applyAlignment="0" applyProtection="0"/>
    <xf numFmtId="0" fontId="54" fillId="24"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8">
    <xf numFmtId="0" fontId="0" fillId="0" borderId="0" xfId="0" applyFont="1" applyAlignment="1">
      <alignment/>
    </xf>
    <xf numFmtId="0" fontId="2" fillId="0" borderId="0" xfId="55">
      <alignment/>
      <protection/>
    </xf>
    <xf numFmtId="0" fontId="2" fillId="0" borderId="0" xfId="55" applyAlignment="1">
      <alignment horizontal="center"/>
      <protection/>
    </xf>
    <xf numFmtId="166" fontId="2" fillId="0" borderId="0" xfId="55" applyNumberFormat="1">
      <alignment/>
      <protection/>
    </xf>
    <xf numFmtId="0" fontId="2" fillId="0" borderId="0" xfId="55" applyBorder="1" applyAlignment="1">
      <alignment horizontal="center"/>
      <protection/>
    </xf>
    <xf numFmtId="0" fontId="6" fillId="0" borderId="0" xfId="56">
      <alignment/>
      <protection/>
    </xf>
    <xf numFmtId="0" fontId="5" fillId="0" borderId="0" xfId="56" applyFont="1">
      <alignment/>
      <protection/>
    </xf>
    <xf numFmtId="0" fontId="8" fillId="0" borderId="0" xfId="0" applyFont="1" applyAlignment="1">
      <alignment/>
    </xf>
    <xf numFmtId="164" fontId="11" fillId="0" borderId="0" xfId="55" applyNumberFormat="1" applyFont="1" applyBorder="1" applyAlignment="1">
      <alignment horizontal="center"/>
      <protection/>
    </xf>
    <xf numFmtId="166" fontId="11" fillId="0" borderId="0" xfId="55" applyNumberFormat="1" applyFont="1" applyBorder="1" applyAlignment="1">
      <alignment horizontal="center"/>
      <protection/>
    </xf>
    <xf numFmtId="164" fontId="10" fillId="0" borderId="0" xfId="55" applyNumberFormat="1" applyFont="1" applyBorder="1" applyAlignment="1">
      <alignment horizontal="center"/>
      <protection/>
    </xf>
    <xf numFmtId="166" fontId="10" fillId="0" borderId="0" xfId="55" applyNumberFormat="1" applyFont="1" applyBorder="1" applyAlignment="1">
      <alignment horizontal="center"/>
      <protection/>
    </xf>
    <xf numFmtId="0" fontId="7" fillId="0" borderId="10" xfId="55" applyFont="1" applyBorder="1" applyAlignment="1">
      <alignment horizontal="center" vertical="center" wrapText="1"/>
      <protection/>
    </xf>
    <xf numFmtId="166" fontId="7" fillId="0" borderId="10" xfId="55" applyNumberFormat="1" applyFont="1" applyBorder="1" applyAlignment="1">
      <alignment horizontal="center" vertical="center" wrapText="1"/>
      <protection/>
    </xf>
    <xf numFmtId="0" fontId="7" fillId="0" borderId="0" xfId="55" applyFont="1" applyAlignment="1">
      <alignment horizontal="center" vertical="center" wrapText="1"/>
      <protection/>
    </xf>
    <xf numFmtId="0" fontId="10" fillId="0" borderId="0" xfId="55" applyFont="1" applyBorder="1" applyAlignment="1">
      <alignment horizontal="center"/>
      <protection/>
    </xf>
    <xf numFmtId="0" fontId="10" fillId="0" borderId="11" xfId="55" applyFont="1" applyBorder="1" applyAlignment="1">
      <alignment horizontal="center"/>
      <protection/>
    </xf>
    <xf numFmtId="164" fontId="10" fillId="0" borderId="12" xfId="55" applyNumberFormat="1" applyFont="1" applyBorder="1" applyAlignment="1">
      <alignment horizontal="center"/>
      <protection/>
    </xf>
    <xf numFmtId="164" fontId="10" fillId="0" borderId="13" xfId="55" applyNumberFormat="1" applyFont="1" applyBorder="1" applyAlignment="1">
      <alignment horizontal="center"/>
      <protection/>
    </xf>
    <xf numFmtId="0" fontId="10" fillId="0" borderId="14" xfId="55" applyFont="1" applyBorder="1" applyAlignment="1">
      <alignment horizontal="center"/>
      <protection/>
    </xf>
    <xf numFmtId="164" fontId="10" fillId="0" borderId="15" xfId="55" applyNumberFormat="1" applyFont="1" applyBorder="1" applyAlignment="1">
      <alignment horizontal="center"/>
      <protection/>
    </xf>
    <xf numFmtId="164" fontId="10" fillId="0" borderId="0" xfId="55" applyNumberFormat="1" applyFont="1" applyBorder="1" applyAlignment="1">
      <alignment horizontal="center" wrapText="1"/>
      <protection/>
    </xf>
    <xf numFmtId="0" fontId="0" fillId="0" borderId="0" xfId="0" applyAlignment="1">
      <alignment vertical="center"/>
    </xf>
    <xf numFmtId="166" fontId="7" fillId="0" borderId="10" xfId="55" applyNumberFormat="1" applyFont="1" applyBorder="1" applyAlignment="1">
      <alignment horizontal="center" wrapText="1"/>
      <protection/>
    </xf>
    <xf numFmtId="0" fontId="7" fillId="0" borderId="16" xfId="55" applyFont="1" applyBorder="1" applyAlignment="1">
      <alignment horizontal="center" vertical="center" wrapText="1"/>
      <protection/>
    </xf>
    <xf numFmtId="0" fontId="2" fillId="0" borderId="0" xfId="55" applyBorder="1">
      <alignment/>
      <protection/>
    </xf>
    <xf numFmtId="166" fontId="10" fillId="0" borderId="17" xfId="55" applyNumberFormat="1" applyFont="1" applyBorder="1" applyAlignment="1">
      <alignment horizontal="center"/>
      <protection/>
    </xf>
    <xf numFmtId="0" fontId="10" fillId="0" borderId="18" xfId="55" applyFont="1" applyBorder="1" applyAlignment="1">
      <alignment horizontal="center"/>
      <protection/>
    </xf>
    <xf numFmtId="0" fontId="11" fillId="0" borderId="18" xfId="55" applyFont="1" applyBorder="1" applyAlignment="1">
      <alignment horizontal="center"/>
      <protection/>
    </xf>
    <xf numFmtId="0" fontId="11" fillId="0" borderId="18" xfId="55" applyFont="1" applyBorder="1" applyAlignment="1">
      <alignment/>
      <protection/>
    </xf>
    <xf numFmtId="0" fontId="11" fillId="0" borderId="19" xfId="55" applyFont="1" applyBorder="1" applyAlignment="1">
      <alignment horizontal="center"/>
      <protection/>
    </xf>
    <xf numFmtId="164" fontId="10" fillId="0" borderId="20" xfId="55" applyNumberFormat="1" applyFont="1" applyBorder="1" applyAlignment="1">
      <alignment horizontal="center"/>
      <protection/>
    </xf>
    <xf numFmtId="166" fontId="10" fillId="0" borderId="20" xfId="55" applyNumberFormat="1" applyFont="1" applyBorder="1" applyAlignment="1">
      <alignment horizontal="center"/>
      <protection/>
    </xf>
    <xf numFmtId="0" fontId="2" fillId="0" borderId="18" xfId="55" applyBorder="1">
      <alignment/>
      <protection/>
    </xf>
    <xf numFmtId="0" fontId="10" fillId="0" borderId="21" xfId="55" applyFont="1" applyBorder="1" applyAlignment="1">
      <alignment horizontal="center"/>
      <protection/>
    </xf>
    <xf numFmtId="0" fontId="10" fillId="30" borderId="22" xfId="55" applyFont="1" applyFill="1" applyBorder="1" applyAlignment="1">
      <alignment horizontal="center"/>
      <protection/>
    </xf>
    <xf numFmtId="0" fontId="10" fillId="31" borderId="22" xfId="55" applyFont="1" applyFill="1" applyBorder="1" applyAlignment="1">
      <alignment horizontal="center"/>
      <protection/>
    </xf>
    <xf numFmtId="0" fontId="2" fillId="0" borderId="18" xfId="55" applyBorder="1" applyAlignment="1">
      <alignment horizontal="center"/>
      <protection/>
    </xf>
    <xf numFmtId="166" fontId="2" fillId="0" borderId="17" xfId="55" applyNumberFormat="1" applyBorder="1" applyAlignment="1">
      <alignment horizontal="center"/>
      <protection/>
    </xf>
    <xf numFmtId="166" fontId="2" fillId="0" borderId="23" xfId="55" applyNumberFormat="1" applyBorder="1" applyAlignment="1">
      <alignment horizontal="center"/>
      <protection/>
    </xf>
    <xf numFmtId="9" fontId="7" fillId="0" borderId="24" xfId="55" applyNumberFormat="1" applyFont="1" applyBorder="1" applyAlignment="1">
      <alignment horizontal="center"/>
      <protection/>
    </xf>
    <xf numFmtId="166" fontId="11" fillId="30" borderId="25" xfId="55" applyNumberFormat="1" applyFont="1" applyFill="1" applyBorder="1" applyAlignment="1">
      <alignment horizontal="right"/>
      <protection/>
    </xf>
    <xf numFmtId="166" fontId="11" fillId="30" borderId="25" xfId="55" applyNumberFormat="1" applyFont="1" applyFill="1" applyBorder="1" applyAlignment="1">
      <alignment horizontal="right"/>
      <protection/>
    </xf>
    <xf numFmtId="0" fontId="7" fillId="30" borderId="25" xfId="55" applyFont="1" applyFill="1" applyBorder="1" applyAlignment="1">
      <alignment horizontal="right"/>
      <protection/>
    </xf>
    <xf numFmtId="0" fontId="15" fillId="0" borderId="0" xfId="0" applyFont="1" applyAlignment="1">
      <alignment/>
    </xf>
    <xf numFmtId="0" fontId="7" fillId="4" borderId="26" xfId="55" applyFont="1" applyFill="1" applyBorder="1" applyAlignment="1">
      <alignment horizontal="center"/>
      <protection/>
    </xf>
    <xf numFmtId="0" fontId="7" fillId="0" borderId="18" xfId="55" applyFont="1" applyBorder="1">
      <alignment/>
      <protection/>
    </xf>
    <xf numFmtId="166" fontId="2" fillId="0" borderId="0" xfId="55" applyNumberFormat="1" applyBorder="1" applyAlignment="1">
      <alignment horizontal="center"/>
      <protection/>
    </xf>
    <xf numFmtId="0" fontId="2" fillId="0" borderId="19" xfId="55" applyBorder="1" applyAlignment="1">
      <alignment horizontal="center"/>
      <protection/>
    </xf>
    <xf numFmtId="166" fontId="2" fillId="0" borderId="20" xfId="55" applyNumberFormat="1" applyBorder="1" applyAlignment="1">
      <alignment horizontal="center"/>
      <protection/>
    </xf>
    <xf numFmtId="0" fontId="7" fillId="4" borderId="27" xfId="55" applyFont="1" applyFill="1" applyBorder="1" applyAlignment="1">
      <alignment horizontal="center"/>
      <protection/>
    </xf>
    <xf numFmtId="0" fontId="2" fillId="0" borderId="17" xfId="55" applyBorder="1" applyAlignment="1">
      <alignment horizontal="center"/>
      <protection/>
    </xf>
    <xf numFmtId="0" fontId="2" fillId="0" borderId="20" xfId="55" applyBorder="1" applyAlignment="1">
      <alignment horizontal="center"/>
      <protection/>
    </xf>
    <xf numFmtId="0" fontId="2" fillId="0" borderId="23" xfId="55" applyBorder="1" applyAlignment="1">
      <alignment horizontal="center"/>
      <protection/>
    </xf>
    <xf numFmtId="0" fontId="6" fillId="0" borderId="0" xfId="56" applyAlignment="1">
      <alignment horizontal="center"/>
      <protection/>
    </xf>
    <xf numFmtId="0" fontId="14" fillId="0" borderId="0" xfId="55" applyFont="1" applyFill="1" applyBorder="1" applyAlignment="1">
      <alignment horizontal="center" vertical="center" wrapText="1"/>
      <protection/>
    </xf>
    <xf numFmtId="0" fontId="11" fillId="0" borderId="0" xfId="55" applyFont="1" applyFill="1" applyBorder="1" applyAlignment="1">
      <alignment vertical="center" wrapText="1"/>
      <protection/>
    </xf>
    <xf numFmtId="0" fontId="6" fillId="0" borderId="0" xfId="56" applyFill="1">
      <alignment/>
      <protection/>
    </xf>
    <xf numFmtId="0" fontId="6" fillId="0" borderId="0" xfId="56" applyBorder="1">
      <alignment/>
      <protection/>
    </xf>
    <xf numFmtId="166" fontId="6" fillId="0" borderId="0" xfId="56" applyNumberFormat="1" applyFill="1" applyBorder="1" applyAlignment="1">
      <alignment horizontal="center"/>
      <protection/>
    </xf>
    <xf numFmtId="166" fontId="6" fillId="0" borderId="20" xfId="56" applyNumberFormat="1" applyFill="1" applyBorder="1" applyAlignment="1">
      <alignment horizontal="center"/>
      <protection/>
    </xf>
    <xf numFmtId="0" fontId="6" fillId="0" borderId="0" xfId="56" applyBorder="1" applyAlignment="1">
      <alignment horizontal="center"/>
      <protection/>
    </xf>
    <xf numFmtId="166" fontId="6" fillId="0" borderId="0" xfId="56" applyNumberFormat="1" applyBorder="1">
      <alignment/>
      <protection/>
    </xf>
    <xf numFmtId="166" fontId="6" fillId="0" borderId="0" xfId="56" applyNumberFormat="1" applyBorder="1" applyAlignment="1">
      <alignment horizontal="center"/>
      <protection/>
    </xf>
    <xf numFmtId="166" fontId="6" fillId="0" borderId="20" xfId="56" applyNumberFormat="1" applyBorder="1" applyAlignment="1">
      <alignment horizontal="center"/>
      <protection/>
    </xf>
    <xf numFmtId="166" fontId="6" fillId="0" borderId="11" xfId="56" applyNumberFormat="1" applyBorder="1" applyAlignment="1">
      <alignment horizontal="center"/>
      <protection/>
    </xf>
    <xf numFmtId="0" fontId="6" fillId="0" borderId="11" xfId="56" applyBorder="1" applyAlignment="1">
      <alignment horizontal="center"/>
      <protection/>
    </xf>
    <xf numFmtId="1" fontId="6" fillId="0" borderId="0" xfId="56" applyNumberFormat="1" applyBorder="1" applyAlignment="1">
      <alignment horizontal="center"/>
      <protection/>
    </xf>
    <xf numFmtId="0" fontId="6" fillId="0" borderId="20" xfId="56" applyBorder="1">
      <alignment/>
      <protection/>
    </xf>
    <xf numFmtId="0" fontId="5" fillId="0" borderId="0" xfId="56" applyFont="1" applyBorder="1" applyAlignment="1">
      <alignment horizontal="center"/>
      <protection/>
    </xf>
    <xf numFmtId="0" fontId="6" fillId="0" borderId="0" xfId="56" applyFill="1" applyAlignment="1">
      <alignment vertical="center"/>
      <protection/>
    </xf>
    <xf numFmtId="0" fontId="6" fillId="0" borderId="28" xfId="56" applyBorder="1">
      <alignment/>
      <protection/>
    </xf>
    <xf numFmtId="0" fontId="6" fillId="0" borderId="28" xfId="56" applyBorder="1" applyAlignment="1">
      <alignment horizontal="center"/>
      <protection/>
    </xf>
    <xf numFmtId="165" fontId="6" fillId="0" borderId="0" xfId="56" applyNumberFormat="1" applyBorder="1" applyAlignment="1">
      <alignment horizontal="center"/>
      <protection/>
    </xf>
    <xf numFmtId="2" fontId="6" fillId="0" borderId="0" xfId="56" applyNumberFormat="1" applyBorder="1" applyAlignment="1">
      <alignment horizontal="center"/>
      <protection/>
    </xf>
    <xf numFmtId="164" fontId="6" fillId="0" borderId="0" xfId="56" applyNumberFormat="1" applyBorder="1" applyAlignment="1">
      <alignment horizontal="center"/>
      <protection/>
    </xf>
    <xf numFmtId="165" fontId="6" fillId="0" borderId="0" xfId="56" applyNumberFormat="1" applyBorder="1">
      <alignment/>
      <protection/>
    </xf>
    <xf numFmtId="0" fontId="5" fillId="24" borderId="29" xfId="56" applyFont="1" applyFill="1" applyBorder="1" applyAlignment="1">
      <alignment horizontal="center" vertical="center"/>
      <protection/>
    </xf>
    <xf numFmtId="0" fontId="5" fillId="24" borderId="24" xfId="56" applyFont="1" applyFill="1" applyBorder="1" applyAlignment="1">
      <alignment horizontal="center" vertical="center"/>
      <protection/>
    </xf>
    <xf numFmtId="0" fontId="9" fillId="0" borderId="0" xfId="0" applyFont="1" applyAlignment="1">
      <alignment vertical="center"/>
    </xf>
    <xf numFmtId="0" fontId="8" fillId="0" borderId="0" xfId="0" applyFont="1" applyAlignment="1">
      <alignment vertical="center"/>
    </xf>
    <xf numFmtId="0" fontId="15" fillId="0" borderId="0" xfId="0" applyFont="1" applyAlignment="1">
      <alignment vertical="center"/>
    </xf>
    <xf numFmtId="0" fontId="19" fillId="24" borderId="25" xfId="56" applyFont="1" applyFill="1" applyBorder="1" applyAlignment="1">
      <alignment horizontal="right" vertical="center"/>
      <protection/>
    </xf>
    <xf numFmtId="166" fontId="2" fillId="0" borderId="0" xfId="55" applyNumberFormat="1" applyAlignment="1">
      <alignment/>
      <protection/>
    </xf>
    <xf numFmtId="15" fontId="6" fillId="0" borderId="0" xfId="56" applyNumberFormat="1" applyFill="1">
      <alignment/>
      <protection/>
    </xf>
    <xf numFmtId="166" fontId="2" fillId="0" borderId="20" xfId="55" applyNumberFormat="1" applyBorder="1" applyAlignment="1">
      <alignment/>
      <protection/>
    </xf>
    <xf numFmtId="0" fontId="2" fillId="0" borderId="0" xfId="55" applyAlignment="1">
      <alignment/>
      <protection/>
    </xf>
    <xf numFmtId="166" fontId="11" fillId="32" borderId="17" xfId="55" applyNumberFormat="1" applyFont="1" applyFill="1" applyBorder="1" applyAlignment="1">
      <alignment horizontal="center"/>
      <protection/>
    </xf>
    <xf numFmtId="166" fontId="11" fillId="32" borderId="30" xfId="55" applyNumberFormat="1" applyFont="1" applyFill="1" applyBorder="1" applyAlignment="1">
      <alignment horizontal="center"/>
      <protection/>
    </xf>
    <xf numFmtId="166" fontId="11" fillId="32" borderId="31" xfId="55" applyNumberFormat="1" applyFont="1" applyFill="1" applyBorder="1" applyAlignment="1">
      <alignment horizontal="center"/>
      <protection/>
    </xf>
    <xf numFmtId="166" fontId="21" fillId="32" borderId="30" xfId="55" applyNumberFormat="1" applyFont="1" applyFill="1" applyBorder="1" applyAlignment="1">
      <alignment horizontal="center"/>
      <protection/>
    </xf>
    <xf numFmtId="166" fontId="23" fillId="32" borderId="30" xfId="55" applyNumberFormat="1" applyFont="1" applyFill="1" applyBorder="1" applyAlignment="1">
      <alignment horizontal="center" vertical="center" wrapText="1"/>
      <protection/>
    </xf>
    <xf numFmtId="166" fontId="11" fillId="32" borderId="31" xfId="55" applyNumberFormat="1" applyFont="1" applyFill="1" applyBorder="1" applyAlignment="1">
      <alignment horizontal="center" vertical="center" wrapText="1"/>
      <protection/>
    </xf>
    <xf numFmtId="166" fontId="7" fillId="32" borderId="32" xfId="55" applyNumberFormat="1" applyFont="1" applyFill="1" applyBorder="1" applyAlignment="1">
      <alignment horizontal="center" vertical="center" wrapText="1"/>
      <protection/>
    </xf>
    <xf numFmtId="0" fontId="11" fillId="0" borderId="33" xfId="55" applyFont="1" applyBorder="1" applyAlignment="1">
      <alignment horizontal="center" vertical="center"/>
      <protection/>
    </xf>
    <xf numFmtId="10" fontId="11" fillId="0" borderId="24" xfId="55" applyNumberFormat="1" applyFont="1" applyBorder="1" applyAlignment="1">
      <alignment horizontal="center"/>
      <protection/>
    </xf>
    <xf numFmtId="166" fontId="11" fillId="0" borderId="24" xfId="55" applyNumberFormat="1" applyFont="1" applyBorder="1" applyAlignment="1">
      <alignment horizontal="center"/>
      <protection/>
    </xf>
    <xf numFmtId="0" fontId="6" fillId="0" borderId="0" xfId="56" applyAlignment="1">
      <alignment vertical="center"/>
      <protection/>
    </xf>
    <xf numFmtId="165" fontId="6" fillId="0" borderId="29" xfId="56" applyNumberFormat="1" applyBorder="1" applyAlignment="1">
      <alignment horizontal="center" vertical="center"/>
      <protection/>
    </xf>
    <xf numFmtId="165" fontId="6" fillId="0" borderId="24" xfId="56" applyNumberFormat="1" applyBorder="1" applyAlignment="1">
      <alignment horizontal="center" vertical="center"/>
      <protection/>
    </xf>
    <xf numFmtId="2" fontId="6" fillId="0" borderId="25" xfId="56" applyNumberFormat="1" applyBorder="1" applyAlignment="1">
      <alignment horizontal="center" vertical="center"/>
      <protection/>
    </xf>
    <xf numFmtId="2" fontId="6" fillId="0" borderId="29" xfId="56" applyNumberFormat="1" applyBorder="1" applyAlignment="1">
      <alignment horizontal="center" vertical="center"/>
      <protection/>
    </xf>
    <xf numFmtId="2" fontId="6" fillId="0" borderId="24" xfId="56" applyNumberFormat="1" applyBorder="1" applyAlignment="1">
      <alignment horizontal="center" vertical="center"/>
      <protection/>
    </xf>
    <xf numFmtId="166" fontId="11" fillId="32" borderId="30" xfId="55" applyNumberFormat="1" applyFont="1" applyFill="1" applyBorder="1" applyAlignment="1">
      <alignment horizontal="center" wrapText="1"/>
      <protection/>
    </xf>
    <xf numFmtId="0" fontId="7" fillId="24" borderId="34" xfId="55" applyFont="1" applyFill="1" applyBorder="1" applyAlignment="1">
      <alignment horizontal="center"/>
      <protection/>
    </xf>
    <xf numFmtId="0" fontId="11" fillId="24" borderId="35" xfId="55" applyFont="1" applyFill="1" applyBorder="1" applyAlignment="1">
      <alignment horizontal="center"/>
      <protection/>
    </xf>
    <xf numFmtId="164" fontId="11" fillId="24" borderId="35" xfId="55" applyNumberFormat="1" applyFont="1" applyFill="1" applyBorder="1" applyAlignment="1">
      <alignment horizontal="center"/>
      <protection/>
    </xf>
    <xf numFmtId="166" fontId="7" fillId="24" borderId="36" xfId="55" applyNumberFormat="1" applyFont="1" applyFill="1" applyBorder="1" applyAlignment="1">
      <alignment horizontal="center"/>
      <protection/>
    </xf>
    <xf numFmtId="0" fontId="18" fillId="0" borderId="0" xfId="56" applyFont="1" applyFill="1" applyBorder="1">
      <alignment/>
      <protection/>
    </xf>
    <xf numFmtId="0" fontId="7" fillId="4" borderId="37" xfId="55" applyFont="1" applyFill="1" applyBorder="1" applyAlignment="1">
      <alignment horizontal="center"/>
      <protection/>
    </xf>
    <xf numFmtId="0" fontId="6" fillId="0" borderId="18" xfId="56" applyFont="1" applyFill="1" applyBorder="1" applyAlignment="1">
      <alignment horizontal="center"/>
      <protection/>
    </xf>
    <xf numFmtId="166" fontId="6" fillId="0" borderId="17" xfId="56" applyNumberFormat="1" applyFill="1" applyBorder="1" applyAlignment="1">
      <alignment horizontal="center"/>
      <protection/>
    </xf>
    <xf numFmtId="0" fontId="6" fillId="0" borderId="19" xfId="56" applyFont="1" applyFill="1" applyBorder="1" applyAlignment="1">
      <alignment horizontal="center"/>
      <protection/>
    </xf>
    <xf numFmtId="166" fontId="6" fillId="0" borderId="23" xfId="56" applyNumberFormat="1" applyFill="1" applyBorder="1" applyAlignment="1">
      <alignment horizontal="center"/>
      <protection/>
    </xf>
    <xf numFmtId="0" fontId="6" fillId="0" borderId="18" xfId="56" applyBorder="1">
      <alignment/>
      <protection/>
    </xf>
    <xf numFmtId="0" fontId="6" fillId="0" borderId="17" xfId="56" applyBorder="1">
      <alignment/>
      <protection/>
    </xf>
    <xf numFmtId="166" fontId="6" fillId="0" borderId="17" xfId="56" applyNumberFormat="1" applyBorder="1" applyAlignment="1">
      <alignment horizontal="center"/>
      <protection/>
    </xf>
    <xf numFmtId="166" fontId="6" fillId="0" borderId="23" xfId="56" applyNumberFormat="1" applyBorder="1" applyAlignment="1">
      <alignment horizontal="center"/>
      <protection/>
    </xf>
    <xf numFmtId="165" fontId="6" fillId="0" borderId="17" xfId="56" applyNumberFormat="1" applyBorder="1">
      <alignment/>
      <protection/>
    </xf>
    <xf numFmtId="0" fontId="6" fillId="0" borderId="18" xfId="56" applyBorder="1" applyAlignment="1">
      <alignment horizontal="center"/>
      <protection/>
    </xf>
    <xf numFmtId="2" fontId="6" fillId="0" borderId="17" xfId="56" applyNumberFormat="1" applyBorder="1">
      <alignment/>
      <protection/>
    </xf>
    <xf numFmtId="2" fontId="6" fillId="0" borderId="17" xfId="56" applyNumberFormat="1" applyBorder="1" applyAlignment="1">
      <alignment horizontal="center"/>
      <protection/>
    </xf>
    <xf numFmtId="0" fontId="19" fillId="0" borderId="18" xfId="56" applyFont="1" applyBorder="1" applyAlignment="1">
      <alignment horizontal="right"/>
      <protection/>
    </xf>
    <xf numFmtId="164" fontId="6" fillId="0" borderId="17" xfId="56" applyNumberFormat="1" applyBorder="1" applyAlignment="1">
      <alignment horizontal="center"/>
      <protection/>
    </xf>
    <xf numFmtId="0" fontId="6" fillId="0" borderId="17" xfId="56" applyBorder="1" applyAlignment="1">
      <alignment horizontal="center"/>
      <protection/>
    </xf>
    <xf numFmtId="0" fontId="19" fillId="0" borderId="18" xfId="56" applyFont="1" applyBorder="1" applyAlignment="1">
      <alignment horizontal="center"/>
      <protection/>
    </xf>
    <xf numFmtId="166" fontId="6" fillId="0" borderId="18" xfId="56" applyNumberFormat="1" applyBorder="1" applyAlignment="1">
      <alignment horizontal="center"/>
      <protection/>
    </xf>
    <xf numFmtId="0" fontId="6" fillId="0" borderId="19" xfId="56" applyBorder="1" applyAlignment="1">
      <alignment horizontal="center"/>
      <protection/>
    </xf>
    <xf numFmtId="0" fontId="6" fillId="0" borderId="20" xfId="56" applyBorder="1" applyAlignment="1">
      <alignment horizontal="center"/>
      <protection/>
    </xf>
    <xf numFmtId="0" fontId="6" fillId="0" borderId="23" xfId="56" applyBorder="1">
      <alignment/>
      <protection/>
    </xf>
    <xf numFmtId="166" fontId="6" fillId="0" borderId="17" xfId="56" applyNumberFormat="1" applyBorder="1">
      <alignment/>
      <protection/>
    </xf>
    <xf numFmtId="166" fontId="6" fillId="0" borderId="38" xfId="56" applyNumberFormat="1" applyBorder="1" applyAlignment="1">
      <alignment horizontal="center"/>
      <protection/>
    </xf>
    <xf numFmtId="1" fontId="6" fillId="0" borderId="17" xfId="56" applyNumberFormat="1" applyBorder="1" applyAlignment="1">
      <alignment horizontal="center"/>
      <protection/>
    </xf>
    <xf numFmtId="0" fontId="5" fillId="0" borderId="18" xfId="56" applyFont="1" applyBorder="1" applyAlignment="1">
      <alignment horizontal="right"/>
      <protection/>
    </xf>
    <xf numFmtId="0" fontId="6" fillId="0" borderId="18" xfId="56" applyFont="1" applyBorder="1" applyAlignment="1">
      <alignment horizontal="center"/>
      <protection/>
    </xf>
    <xf numFmtId="0" fontId="6" fillId="0" borderId="19" xfId="56" applyFont="1" applyBorder="1" applyAlignment="1">
      <alignment horizontal="center"/>
      <protection/>
    </xf>
    <xf numFmtId="0" fontId="5" fillId="0" borderId="19" xfId="56" applyFont="1" applyBorder="1" applyAlignment="1">
      <alignment horizontal="right"/>
      <protection/>
    </xf>
    <xf numFmtId="0" fontId="19" fillId="0" borderId="18" xfId="56" applyFont="1" applyFill="1" applyBorder="1" applyAlignment="1">
      <alignment horizontal="right"/>
      <protection/>
    </xf>
    <xf numFmtId="0" fontId="6" fillId="0" borderId="0" xfId="56" applyFill="1" applyBorder="1" applyAlignment="1">
      <alignment horizontal="center"/>
      <protection/>
    </xf>
    <xf numFmtId="0" fontId="5" fillId="24" borderId="39" xfId="56" applyFont="1" applyFill="1" applyBorder="1" applyAlignment="1">
      <alignment horizontal="center" vertical="center"/>
      <protection/>
    </xf>
    <xf numFmtId="0" fontId="10" fillId="0" borderId="18" xfId="55" applyFont="1" applyBorder="1" applyAlignment="1">
      <alignment horizontal="center" vertical="center"/>
      <protection/>
    </xf>
    <xf numFmtId="164" fontId="10" fillId="0" borderId="0" xfId="55" applyNumberFormat="1" applyFont="1" applyBorder="1" applyAlignment="1">
      <alignment horizontal="center" vertical="center"/>
      <protection/>
    </xf>
    <xf numFmtId="166" fontId="10" fillId="0" borderId="0" xfId="55" applyNumberFormat="1" applyFont="1" applyBorder="1" applyAlignment="1">
      <alignment horizontal="center" vertical="center"/>
      <protection/>
    </xf>
    <xf numFmtId="0" fontId="2" fillId="0" borderId="0" xfId="55" applyAlignment="1">
      <alignment vertical="center"/>
      <protection/>
    </xf>
    <xf numFmtId="15" fontId="6" fillId="0" borderId="0" xfId="56" applyNumberFormat="1" applyFill="1" applyAlignment="1">
      <alignment vertical="center"/>
      <protection/>
    </xf>
    <xf numFmtId="0" fontId="8" fillId="0" borderId="0" xfId="0" applyFont="1" applyAlignment="1">
      <alignment horizontal="left" vertical="center" wrapText="1"/>
    </xf>
    <xf numFmtId="0" fontId="15" fillId="0" borderId="0" xfId="0" applyFont="1" applyAlignment="1">
      <alignment vertical="center" wrapText="1"/>
    </xf>
    <xf numFmtId="0" fontId="7" fillId="30" borderId="18" xfId="55" applyFont="1" applyFill="1" applyBorder="1" applyAlignment="1">
      <alignment horizontal="center"/>
      <protection/>
    </xf>
    <xf numFmtId="0" fontId="7" fillId="30" borderId="0" xfId="55" applyFont="1" applyFill="1" applyBorder="1" applyAlignment="1">
      <alignment horizontal="center"/>
      <protection/>
    </xf>
    <xf numFmtId="0" fontId="7" fillId="30" borderId="17" xfId="55" applyFont="1" applyFill="1" applyBorder="1" applyAlignment="1">
      <alignment horizontal="center"/>
      <protection/>
    </xf>
    <xf numFmtId="0" fontId="7" fillId="31" borderId="19" xfId="55" applyFont="1" applyFill="1" applyBorder="1" applyAlignment="1">
      <alignment horizontal="center"/>
      <protection/>
    </xf>
    <xf numFmtId="0" fontId="7" fillId="31" borderId="20" xfId="55" applyFont="1" applyFill="1" applyBorder="1" applyAlignment="1">
      <alignment horizontal="center"/>
      <protection/>
    </xf>
    <xf numFmtId="0" fontId="7" fillId="31" borderId="23" xfId="55" applyFont="1" applyFill="1" applyBorder="1" applyAlignment="1">
      <alignment horizontal="center"/>
      <protection/>
    </xf>
    <xf numFmtId="0" fontId="7" fillId="0" borderId="21" xfId="55" applyFont="1" applyBorder="1" applyAlignment="1">
      <alignment horizontal="center" vertical="center" wrapText="1"/>
      <protection/>
    </xf>
    <xf numFmtId="0" fontId="7" fillId="0" borderId="40" xfId="55" applyFont="1" applyBorder="1" applyAlignment="1">
      <alignment horizontal="center" vertical="center" wrapText="1"/>
      <protection/>
    </xf>
    <xf numFmtId="0" fontId="7" fillId="0" borderId="41" xfId="55" applyFont="1" applyBorder="1" applyAlignment="1">
      <alignment horizontal="center" vertical="center" wrapText="1"/>
      <protection/>
    </xf>
    <xf numFmtId="0" fontId="7" fillId="0" borderId="0" xfId="55" applyFont="1" applyBorder="1" applyAlignment="1">
      <alignment horizontal="center" vertical="center" wrapText="1"/>
      <protection/>
    </xf>
    <xf numFmtId="0" fontId="14" fillId="30" borderId="42" xfId="55" applyFont="1" applyFill="1" applyBorder="1" applyAlignment="1">
      <alignment horizontal="center" vertical="center" wrapText="1"/>
      <protection/>
    </xf>
    <xf numFmtId="0" fontId="14" fillId="30" borderId="43" xfId="55" applyFont="1" applyFill="1" applyBorder="1" applyAlignment="1">
      <alignment horizontal="center" vertical="center" wrapText="1"/>
      <protection/>
    </xf>
    <xf numFmtId="0" fontId="12" fillId="32" borderId="43" xfId="55" applyFont="1" applyFill="1" applyBorder="1" applyAlignment="1">
      <alignment vertical="top" wrapText="1"/>
      <protection/>
    </xf>
    <xf numFmtId="0" fontId="12" fillId="32" borderId="44" xfId="55" applyFont="1" applyFill="1" applyBorder="1" applyAlignment="1">
      <alignment vertical="top" wrapText="1"/>
      <protection/>
    </xf>
    <xf numFmtId="0" fontId="12" fillId="4" borderId="45" xfId="55" applyFont="1" applyFill="1" applyBorder="1" applyAlignment="1">
      <alignment horizontal="center"/>
      <protection/>
    </xf>
    <xf numFmtId="0" fontId="13" fillId="4" borderId="46" xfId="0" applyFont="1" applyFill="1" applyBorder="1" applyAlignment="1">
      <alignment horizontal="center"/>
    </xf>
    <xf numFmtId="0" fontId="13" fillId="4" borderId="17" xfId="0" applyFont="1" applyFill="1" applyBorder="1" applyAlignment="1">
      <alignment horizontal="center"/>
    </xf>
    <xf numFmtId="0" fontId="12" fillId="4" borderId="47" xfId="55" applyFont="1" applyFill="1" applyBorder="1" applyAlignment="1">
      <alignment horizontal="center"/>
      <protection/>
    </xf>
    <xf numFmtId="0" fontId="12" fillId="4" borderId="48" xfId="0" applyFont="1" applyFill="1" applyBorder="1" applyAlignment="1">
      <alignment horizontal="center"/>
    </xf>
    <xf numFmtId="0" fontId="12" fillId="4" borderId="49" xfId="0" applyFont="1" applyFill="1" applyBorder="1" applyAlignment="1">
      <alignment horizontal="center"/>
    </xf>
    <xf numFmtId="166" fontId="7" fillId="32" borderId="30" xfId="55" applyNumberFormat="1" applyFont="1" applyFill="1" applyBorder="1" applyAlignment="1">
      <alignment horizontal="center" vertical="top" wrapText="1"/>
      <protection/>
    </xf>
    <xf numFmtId="166" fontId="7" fillId="32" borderId="31" xfId="55" applyNumberFormat="1" applyFont="1" applyFill="1" applyBorder="1" applyAlignment="1">
      <alignment horizontal="center" vertical="top" wrapText="1"/>
      <protection/>
    </xf>
    <xf numFmtId="0" fontId="17" fillId="0" borderId="0" xfId="0" applyNumberFormat="1" applyFont="1" applyAlignment="1">
      <alignment vertical="top" wrapText="1"/>
    </xf>
    <xf numFmtId="0" fontId="17" fillId="0" borderId="0" xfId="0" applyFont="1" applyAlignment="1">
      <alignment vertical="top"/>
    </xf>
    <xf numFmtId="0" fontId="14" fillId="30" borderId="50" xfId="55" applyFont="1" applyFill="1" applyBorder="1" applyAlignment="1">
      <alignment horizontal="center" vertical="center" wrapText="1"/>
      <protection/>
    </xf>
    <xf numFmtId="0" fontId="14" fillId="30" borderId="51" xfId="55" applyFont="1" applyFill="1" applyBorder="1" applyAlignment="1">
      <alignment horizontal="center" vertical="center" wrapText="1"/>
      <protection/>
    </xf>
    <xf numFmtId="0" fontId="14" fillId="32" borderId="52" xfId="55" applyFont="1" applyFill="1" applyBorder="1" applyAlignment="1">
      <alignment vertical="center" wrapText="1"/>
      <protection/>
    </xf>
    <xf numFmtId="0" fontId="14" fillId="32" borderId="29" xfId="55" applyFont="1" applyFill="1" applyBorder="1" applyAlignment="1">
      <alignment vertical="center" wrapText="1"/>
      <protection/>
    </xf>
    <xf numFmtId="0" fontId="14" fillId="32" borderId="24" xfId="55" applyFont="1" applyFill="1" applyBorder="1" applyAlignment="1">
      <alignment vertical="center" wrapText="1"/>
      <protection/>
    </xf>
    <xf numFmtId="0" fontId="7" fillId="4" borderId="53" xfId="55" applyFont="1" applyFill="1" applyBorder="1" applyAlignment="1">
      <alignment horizontal="center"/>
      <protection/>
    </xf>
    <xf numFmtId="0" fontId="7" fillId="4" borderId="54" xfId="55" applyFont="1" applyFill="1" applyBorder="1" applyAlignment="1">
      <alignment horizontal="center"/>
      <protection/>
    </xf>
    <xf numFmtId="0" fontId="7" fillId="32" borderId="25" xfId="55" applyFont="1" applyFill="1" applyBorder="1" applyAlignment="1">
      <alignment horizontal="center"/>
      <protection/>
    </xf>
    <xf numFmtId="0" fontId="7" fillId="32" borderId="29" xfId="55" applyFont="1" applyFill="1" applyBorder="1" applyAlignment="1">
      <alignment horizontal="center"/>
      <protection/>
    </xf>
    <xf numFmtId="0" fontId="7" fillId="32" borderId="24" xfId="55" applyFont="1" applyFill="1" applyBorder="1" applyAlignment="1">
      <alignment horizontal="center"/>
      <protection/>
    </xf>
    <xf numFmtId="0" fontId="7" fillId="32" borderId="25" xfId="55" applyFont="1" applyFill="1" applyBorder="1" applyAlignment="1">
      <alignment horizontal="center"/>
      <protection/>
    </xf>
    <xf numFmtId="0" fontId="7" fillId="32" borderId="29" xfId="55" applyFont="1" applyFill="1" applyBorder="1" applyAlignment="1">
      <alignment horizontal="center"/>
      <protection/>
    </xf>
    <xf numFmtId="0" fontId="7" fillId="32" borderId="24" xfId="55" applyFont="1" applyFill="1" applyBorder="1" applyAlignment="1">
      <alignment horizontal="center"/>
      <protection/>
    </xf>
    <xf numFmtId="0" fontId="7" fillId="33" borderId="25" xfId="55" applyFont="1" applyFill="1" applyBorder="1" applyAlignment="1">
      <alignment horizontal="center"/>
      <protection/>
    </xf>
    <xf numFmtId="0" fontId="7" fillId="33" borderId="29" xfId="55" applyFont="1" applyFill="1" applyBorder="1" applyAlignment="1">
      <alignment horizontal="center"/>
      <protection/>
    </xf>
    <xf numFmtId="0" fontId="7" fillId="33" borderId="24" xfId="55" applyFont="1" applyFill="1" applyBorder="1" applyAlignment="1">
      <alignment horizontal="center"/>
      <protection/>
    </xf>
    <xf numFmtId="0" fontId="7" fillId="4" borderId="55" xfId="55" applyFont="1" applyFill="1" applyBorder="1" applyAlignment="1">
      <alignment horizontal="center"/>
      <protection/>
    </xf>
    <xf numFmtId="0" fontId="7" fillId="4" borderId="56" xfId="55" applyFont="1" applyFill="1" applyBorder="1" applyAlignment="1">
      <alignment horizontal="center"/>
      <protection/>
    </xf>
    <xf numFmtId="0" fontId="7" fillId="4" borderId="57" xfId="55" applyFont="1" applyFill="1" applyBorder="1" applyAlignment="1">
      <alignment horizontal="center"/>
      <protection/>
    </xf>
    <xf numFmtId="0" fontId="5" fillId="4" borderId="18" xfId="56" applyFont="1" applyFill="1" applyBorder="1" applyAlignment="1">
      <alignment horizontal="center"/>
      <protection/>
    </xf>
    <xf numFmtId="0" fontId="5" fillId="4" borderId="0" xfId="56" applyFont="1" applyFill="1" applyBorder="1" applyAlignment="1">
      <alignment horizontal="center"/>
      <protection/>
    </xf>
    <xf numFmtId="0" fontId="5" fillId="4" borderId="17" xfId="56" applyFont="1" applyFill="1" applyBorder="1" applyAlignment="1">
      <alignment horizontal="center"/>
      <protection/>
    </xf>
    <xf numFmtId="0" fontId="5" fillId="32" borderId="25" xfId="56" applyFont="1" applyFill="1" applyBorder="1" applyAlignment="1">
      <alignment horizontal="center" wrapText="1"/>
      <protection/>
    </xf>
    <xf numFmtId="0" fontId="5" fillId="32" borderId="24" xfId="56" applyFont="1" applyFill="1" applyBorder="1" applyAlignment="1">
      <alignment horizontal="center"/>
      <protection/>
    </xf>
    <xf numFmtId="0" fontId="5" fillId="0" borderId="18" xfId="56" applyFont="1" applyBorder="1" applyAlignment="1">
      <alignment horizontal="center"/>
      <protection/>
    </xf>
    <xf numFmtId="0" fontId="5" fillId="0" borderId="0" xfId="56" applyFont="1" applyBorder="1" applyAlignment="1">
      <alignment horizontal="center"/>
      <protection/>
    </xf>
    <xf numFmtId="0" fontId="5" fillId="32" borderId="25" xfId="56" applyFont="1" applyFill="1" applyBorder="1" applyAlignment="1">
      <alignment horizontal="center" vertical="center" wrapText="1"/>
      <protection/>
    </xf>
    <xf numFmtId="0" fontId="5" fillId="32" borderId="24" xfId="56" applyFont="1" applyFill="1" applyBorder="1" applyAlignment="1">
      <alignment horizontal="center" vertical="center"/>
      <protection/>
    </xf>
    <xf numFmtId="0" fontId="5" fillId="32" borderId="24" xfId="56" applyFont="1" applyFill="1" applyBorder="1" applyAlignment="1">
      <alignment horizontal="center" vertical="center" wrapText="1"/>
      <protection/>
    </xf>
    <xf numFmtId="0" fontId="5" fillId="4" borderId="18" xfId="56" applyFont="1" applyFill="1" applyBorder="1" applyAlignment="1">
      <alignment horizontal="center" vertical="center"/>
      <protection/>
    </xf>
    <xf numFmtId="0" fontId="5" fillId="4" borderId="0" xfId="56" applyFont="1" applyFill="1" applyBorder="1" applyAlignment="1">
      <alignment horizontal="center" vertical="center"/>
      <protection/>
    </xf>
    <xf numFmtId="0" fontId="5" fillId="4" borderId="17" xfId="56" applyFont="1" applyFill="1" applyBorder="1" applyAlignment="1">
      <alignment horizontal="center" vertical="center"/>
      <protection/>
    </xf>
    <xf numFmtId="0" fontId="5" fillId="4" borderId="47" xfId="56" applyFont="1" applyFill="1" applyBorder="1" applyAlignment="1">
      <alignment horizontal="center"/>
      <protection/>
    </xf>
    <xf numFmtId="0" fontId="5" fillId="4" borderId="48" xfId="56" applyFont="1" applyFill="1" applyBorder="1" applyAlignment="1">
      <alignment horizontal="center"/>
      <protection/>
    </xf>
    <xf numFmtId="0" fontId="5" fillId="4" borderId="49" xfId="56" applyFont="1" applyFill="1" applyBorder="1" applyAlignment="1">
      <alignment horizontal="center"/>
      <protection/>
    </xf>
    <xf numFmtId="0" fontId="11" fillId="32" borderId="52" xfId="55" applyFont="1" applyFill="1" applyBorder="1" applyAlignment="1">
      <alignment vertical="center" wrapText="1"/>
      <protection/>
    </xf>
    <xf numFmtId="0" fontId="11" fillId="32" borderId="29" xfId="55" applyFont="1" applyFill="1" applyBorder="1" applyAlignment="1">
      <alignment vertical="center" wrapText="1"/>
      <protection/>
    </xf>
    <xf numFmtId="0" fontId="11" fillId="32" borderId="24" xfId="55" applyFont="1" applyFill="1" applyBorder="1" applyAlignment="1">
      <alignment vertical="center" wrapText="1"/>
      <protection/>
    </xf>
    <xf numFmtId="0" fontId="5" fillId="0" borderId="47" xfId="56" applyFont="1" applyBorder="1" applyAlignment="1">
      <alignment horizontal="center"/>
      <protection/>
    </xf>
    <xf numFmtId="0" fontId="5" fillId="0" borderId="48" xfId="56" applyFont="1" applyBorder="1" applyAlignment="1">
      <alignment horizontal="center"/>
      <protection/>
    </xf>
    <xf numFmtId="0" fontId="5" fillId="0" borderId="49" xfId="56" applyFont="1" applyBorder="1" applyAlignment="1">
      <alignment horizontal="center"/>
      <protection/>
    </xf>
    <xf numFmtId="0" fontId="28" fillId="24" borderId="25" xfId="0" applyFont="1" applyFill="1" applyBorder="1" applyAlignment="1">
      <alignment wrapText="1"/>
    </xf>
    <xf numFmtId="0" fontId="28" fillId="24" borderId="29" xfId="0" applyFont="1" applyFill="1" applyBorder="1" applyAlignment="1">
      <alignment wrapText="1"/>
    </xf>
    <xf numFmtId="0" fontId="28" fillId="24" borderId="24" xfId="0" applyFont="1" applyFill="1" applyBorder="1" applyAlignment="1">
      <alignment wrapText="1"/>
    </xf>
    <xf numFmtId="0" fontId="5" fillId="0" borderId="47" xfId="56" applyFont="1" applyBorder="1" applyAlignment="1">
      <alignment horizontal="center" vertical="center"/>
      <protection/>
    </xf>
    <xf numFmtId="0" fontId="5" fillId="0" borderId="48" xfId="56" applyFont="1" applyBorder="1" applyAlignment="1">
      <alignment horizontal="center" vertical="center"/>
      <protection/>
    </xf>
    <xf numFmtId="0" fontId="5" fillId="0" borderId="49" xfId="56" applyFont="1" applyBorder="1" applyAlignment="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24"/>
  <sheetViews>
    <sheetView zoomScalePageLayoutView="0" workbookViewId="0" topLeftCell="A1">
      <selection activeCell="G6" sqref="G6"/>
    </sheetView>
  </sheetViews>
  <sheetFormatPr defaultColWidth="8.8515625" defaultRowHeight="15"/>
  <cols>
    <col min="1" max="5" width="8.8515625" style="0" customWidth="1"/>
    <col min="6" max="6" width="11.421875" style="0" customWidth="1"/>
  </cols>
  <sheetData>
    <row r="1" spans="1:7" s="22" customFormat="1" ht="15">
      <c r="A1" s="79" t="s">
        <v>79</v>
      </c>
      <c r="B1" s="80"/>
      <c r="C1" s="80"/>
      <c r="D1" s="80"/>
      <c r="E1" s="80"/>
      <c r="F1" s="80"/>
      <c r="G1" s="80"/>
    </row>
    <row r="2" spans="1:7" s="22" customFormat="1" ht="72" customHeight="1">
      <c r="A2" s="145" t="s">
        <v>20</v>
      </c>
      <c r="B2" s="145"/>
      <c r="C2" s="145"/>
      <c r="D2" s="145"/>
      <c r="E2" s="145"/>
      <c r="F2" s="145"/>
      <c r="G2" s="80"/>
    </row>
    <row r="3" spans="1:7" s="22" customFormat="1" ht="15">
      <c r="A3" s="80"/>
      <c r="B3" s="80"/>
      <c r="C3" s="80"/>
      <c r="D3" s="80"/>
      <c r="E3" s="80"/>
      <c r="F3" s="80"/>
      <c r="G3" s="80"/>
    </row>
    <row r="4" spans="1:6" s="22" customFormat="1" ht="19.5" customHeight="1">
      <c r="A4" s="146" t="s">
        <v>21</v>
      </c>
      <c r="B4" s="146"/>
      <c r="C4" s="146"/>
      <c r="D4" s="146"/>
      <c r="E4" s="146"/>
      <c r="F4" s="146"/>
    </row>
    <row r="5" spans="1:8" s="22" customFormat="1" ht="15">
      <c r="A5" s="81"/>
      <c r="B5" s="81"/>
      <c r="C5" s="81"/>
      <c r="D5" s="81"/>
      <c r="E5" s="81"/>
      <c r="F5" s="81"/>
      <c r="G5" s="80"/>
      <c r="H5" s="80"/>
    </row>
    <row r="6" spans="1:8" s="22" customFormat="1" ht="15">
      <c r="A6" s="81" t="s">
        <v>22</v>
      </c>
      <c r="B6" s="81"/>
      <c r="C6" s="81"/>
      <c r="D6" s="81"/>
      <c r="E6" s="81"/>
      <c r="F6" s="81"/>
      <c r="G6" s="80"/>
      <c r="H6" s="80"/>
    </row>
    <row r="7" spans="1:8" s="22" customFormat="1" ht="15">
      <c r="A7" s="81"/>
      <c r="B7" s="81"/>
      <c r="C7" s="81"/>
      <c r="D7" s="81"/>
      <c r="E7" s="81"/>
      <c r="F7" s="81"/>
      <c r="G7" s="80"/>
      <c r="H7" s="80"/>
    </row>
    <row r="8" spans="1:8" s="22" customFormat="1" ht="15">
      <c r="A8" s="81" t="s">
        <v>23</v>
      </c>
      <c r="B8" s="81"/>
      <c r="C8" s="81"/>
      <c r="D8" s="81"/>
      <c r="E8" s="81"/>
      <c r="F8" s="81"/>
      <c r="G8" s="80"/>
      <c r="H8" s="80"/>
    </row>
    <row r="9" spans="1:13" ht="15">
      <c r="A9" s="44"/>
      <c r="B9" s="44"/>
      <c r="C9" s="44"/>
      <c r="D9" s="44"/>
      <c r="E9" s="44"/>
      <c r="F9" s="44"/>
      <c r="G9" s="7"/>
      <c r="H9" s="7"/>
      <c r="I9" s="7"/>
      <c r="J9" s="7"/>
      <c r="K9" s="7"/>
      <c r="L9" s="7"/>
      <c r="M9" s="7"/>
    </row>
    <row r="10" spans="1:13" ht="15">
      <c r="A10" s="44"/>
      <c r="B10" s="44"/>
      <c r="C10" s="44"/>
      <c r="D10" s="44"/>
      <c r="E10" s="44"/>
      <c r="F10" s="44"/>
      <c r="G10" s="7"/>
      <c r="H10" s="7"/>
      <c r="I10" s="7"/>
      <c r="J10" s="7"/>
      <c r="K10" s="7"/>
      <c r="L10" s="7"/>
      <c r="M10" s="7"/>
    </row>
    <row r="11" spans="1:13" ht="15">
      <c r="A11" s="44"/>
      <c r="B11" s="44"/>
      <c r="C11" s="44"/>
      <c r="D11" s="44"/>
      <c r="E11" s="44"/>
      <c r="F11" s="44"/>
      <c r="G11" s="7"/>
      <c r="H11" s="7"/>
      <c r="I11" s="7"/>
      <c r="J11" s="7"/>
      <c r="K11" s="7"/>
      <c r="L11" s="7"/>
      <c r="M11" s="7"/>
    </row>
    <row r="12" spans="1:13" ht="15">
      <c r="A12" s="44"/>
      <c r="B12" s="44"/>
      <c r="C12" s="44"/>
      <c r="D12" s="44"/>
      <c r="E12" s="44"/>
      <c r="F12" s="44"/>
      <c r="G12" s="7"/>
      <c r="H12" s="7"/>
      <c r="I12" s="7"/>
      <c r="J12" s="7"/>
      <c r="K12" s="7"/>
      <c r="L12" s="7"/>
      <c r="M12" s="7"/>
    </row>
    <row r="13" spans="1:13" ht="15">
      <c r="A13" s="44"/>
      <c r="B13" s="44"/>
      <c r="C13" s="44"/>
      <c r="D13" s="44"/>
      <c r="E13" s="44"/>
      <c r="F13" s="44"/>
      <c r="G13" s="7"/>
      <c r="H13" s="7"/>
      <c r="I13" s="7"/>
      <c r="J13" s="7"/>
      <c r="K13" s="7"/>
      <c r="L13" s="7"/>
      <c r="M13" s="7"/>
    </row>
    <row r="14" spans="1:13" ht="15">
      <c r="A14" s="44"/>
      <c r="B14" s="44"/>
      <c r="C14" s="44"/>
      <c r="D14" s="44"/>
      <c r="E14" s="44"/>
      <c r="F14" s="44"/>
      <c r="G14" s="7"/>
      <c r="H14" s="7"/>
      <c r="I14" s="7"/>
      <c r="J14" s="7"/>
      <c r="K14" s="7"/>
      <c r="L14" s="7"/>
      <c r="M14" s="7"/>
    </row>
    <row r="15" spans="1:13" ht="15">
      <c r="A15" s="44"/>
      <c r="B15" s="44"/>
      <c r="C15" s="44"/>
      <c r="D15" s="44"/>
      <c r="E15" s="44"/>
      <c r="F15" s="44"/>
      <c r="G15" s="7"/>
      <c r="H15" s="7"/>
      <c r="I15" s="7"/>
      <c r="J15" s="7"/>
      <c r="K15" s="7"/>
      <c r="L15" s="7"/>
      <c r="M15" s="7"/>
    </row>
    <row r="16" spans="1:13" ht="15">
      <c r="A16" s="44"/>
      <c r="B16" s="44"/>
      <c r="C16" s="44"/>
      <c r="D16" s="44"/>
      <c r="E16" s="44"/>
      <c r="F16" s="44"/>
      <c r="G16" s="7"/>
      <c r="H16" s="7"/>
      <c r="I16" s="7"/>
      <c r="J16" s="7"/>
      <c r="K16" s="7"/>
      <c r="L16" s="7"/>
      <c r="M16" s="7"/>
    </row>
    <row r="17" spans="1:13" ht="15">
      <c r="A17" s="44"/>
      <c r="B17" s="44"/>
      <c r="C17" s="44"/>
      <c r="D17" s="44"/>
      <c r="E17" s="44"/>
      <c r="F17" s="44"/>
      <c r="G17" s="7"/>
      <c r="H17" s="7"/>
      <c r="I17" s="7"/>
      <c r="J17" s="7"/>
      <c r="K17" s="7"/>
      <c r="L17" s="7"/>
      <c r="M17" s="7"/>
    </row>
    <row r="18" spans="1:13" ht="15">
      <c r="A18" s="44"/>
      <c r="B18" s="44"/>
      <c r="C18" s="44"/>
      <c r="D18" s="44"/>
      <c r="E18" s="44"/>
      <c r="F18" s="44"/>
      <c r="G18" s="7"/>
      <c r="H18" s="7"/>
      <c r="I18" s="7"/>
      <c r="J18" s="7"/>
      <c r="K18" s="7"/>
      <c r="L18" s="7"/>
      <c r="M18" s="7"/>
    </row>
    <row r="19" spans="1:13" ht="15">
      <c r="A19" s="7"/>
      <c r="B19" s="7"/>
      <c r="C19" s="7"/>
      <c r="D19" s="7"/>
      <c r="E19" s="7"/>
      <c r="F19" s="7"/>
      <c r="G19" s="7"/>
      <c r="H19" s="7"/>
      <c r="I19" s="7"/>
      <c r="J19" s="7"/>
      <c r="K19" s="7"/>
      <c r="L19" s="7"/>
      <c r="M19" s="7"/>
    </row>
    <row r="20" spans="1:13" ht="15">
      <c r="A20" s="7"/>
      <c r="B20" s="7"/>
      <c r="C20" s="7"/>
      <c r="D20" s="7"/>
      <c r="E20" s="7"/>
      <c r="F20" s="7"/>
      <c r="G20" s="7"/>
      <c r="H20" s="7"/>
      <c r="I20" s="7"/>
      <c r="J20" s="7"/>
      <c r="K20" s="7"/>
      <c r="L20" s="7"/>
      <c r="M20" s="7"/>
    </row>
    <row r="21" spans="1:13" ht="15">
      <c r="A21" s="7"/>
      <c r="B21" s="7"/>
      <c r="C21" s="7"/>
      <c r="D21" s="7"/>
      <c r="E21" s="7"/>
      <c r="F21" s="7"/>
      <c r="G21" s="7"/>
      <c r="H21" s="7"/>
      <c r="I21" s="7"/>
      <c r="J21" s="7"/>
      <c r="K21" s="7"/>
      <c r="L21" s="7"/>
      <c r="M21" s="7"/>
    </row>
    <row r="22" spans="1:13" ht="15">
      <c r="A22" s="7"/>
      <c r="B22" s="7"/>
      <c r="C22" s="7"/>
      <c r="D22" s="7"/>
      <c r="E22" s="7"/>
      <c r="F22" s="7"/>
      <c r="G22" s="7"/>
      <c r="H22" s="7"/>
      <c r="I22" s="7"/>
      <c r="J22" s="7"/>
      <c r="K22" s="7"/>
      <c r="L22" s="7"/>
      <c r="M22" s="7"/>
    </row>
    <row r="23" spans="1:13" ht="15">
      <c r="A23" s="7"/>
      <c r="B23" s="7"/>
      <c r="C23" s="7"/>
      <c r="D23" s="7"/>
      <c r="E23" s="7"/>
      <c r="F23" s="7"/>
      <c r="G23" s="7"/>
      <c r="H23" s="7"/>
      <c r="I23" s="7"/>
      <c r="J23" s="7"/>
      <c r="K23" s="7"/>
      <c r="L23" s="7"/>
      <c r="M23" s="7"/>
    </row>
    <row r="24" spans="1:13" ht="15">
      <c r="A24" s="7"/>
      <c r="B24" s="7"/>
      <c r="C24" s="7"/>
      <c r="D24" s="7"/>
      <c r="E24" s="7"/>
      <c r="F24" s="7"/>
      <c r="G24" s="7"/>
      <c r="H24" s="7"/>
      <c r="I24" s="7"/>
      <c r="J24" s="7"/>
      <c r="K24" s="7"/>
      <c r="L24" s="7"/>
      <c r="M24" s="7"/>
    </row>
  </sheetData>
  <sheetProtection/>
  <mergeCells count="2">
    <mergeCell ref="A2:F2"/>
    <mergeCell ref="A4:F4"/>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B1:K68"/>
  <sheetViews>
    <sheetView zoomScalePageLayoutView="0" workbookViewId="0" topLeftCell="A1">
      <selection activeCell="G43" sqref="G43"/>
    </sheetView>
  </sheetViews>
  <sheetFormatPr defaultColWidth="8.8515625" defaultRowHeight="15"/>
  <cols>
    <col min="1" max="1" width="3.140625" style="1" customWidth="1"/>
    <col min="2" max="2" width="11.8515625" style="1" customWidth="1"/>
    <col min="3" max="3" width="12.8515625" style="1" customWidth="1"/>
    <col min="4" max="4" width="13.140625" style="2" customWidth="1"/>
    <col min="5" max="5" width="13.00390625" style="2" customWidth="1"/>
    <col min="6" max="6" width="11.7109375" style="2" customWidth="1"/>
    <col min="7" max="7" width="10.28125" style="3" customWidth="1"/>
    <col min="8" max="9" width="10.140625" style="3" customWidth="1"/>
    <col min="10" max="10" width="11.140625" style="3" customWidth="1"/>
    <col min="11" max="11" width="12.140625" style="3" customWidth="1"/>
    <col min="12" max="16384" width="8.8515625" style="1" customWidth="1"/>
  </cols>
  <sheetData>
    <row r="1" spans="2:10" ht="79.5" customHeight="1">
      <c r="B1" s="157" t="s">
        <v>80</v>
      </c>
      <c r="C1" s="158"/>
      <c r="D1" s="159" t="s">
        <v>81</v>
      </c>
      <c r="E1" s="159"/>
      <c r="F1" s="159"/>
      <c r="G1" s="159"/>
      <c r="H1" s="159"/>
      <c r="I1" s="159"/>
      <c r="J1" s="160"/>
    </row>
    <row r="2" spans="2:11" ht="16.5" thickBot="1">
      <c r="B2" s="161" t="s">
        <v>74</v>
      </c>
      <c r="C2" s="162"/>
      <c r="D2" s="162"/>
      <c r="E2" s="162"/>
      <c r="F2" s="162"/>
      <c r="G2" s="162"/>
      <c r="H2" s="162"/>
      <c r="I2" s="162"/>
      <c r="J2" s="163"/>
      <c r="K2" s="1"/>
    </row>
    <row r="3" spans="2:10" s="14" customFormat="1" ht="42.75" customHeight="1" thickTop="1">
      <c r="B3" s="24" t="s">
        <v>83</v>
      </c>
      <c r="C3" s="12" t="s">
        <v>17</v>
      </c>
      <c r="D3" s="12" t="s">
        <v>18</v>
      </c>
      <c r="E3" s="12" t="s">
        <v>19</v>
      </c>
      <c r="F3" s="23" t="s">
        <v>88</v>
      </c>
      <c r="G3" s="13"/>
      <c r="H3" s="13" t="s">
        <v>82</v>
      </c>
      <c r="I3" s="13" t="s">
        <v>69</v>
      </c>
      <c r="J3" s="93" t="s">
        <v>6</v>
      </c>
    </row>
    <row r="4" spans="2:10" s="143" customFormat="1" ht="26.25" customHeight="1">
      <c r="B4" s="140">
        <v>0</v>
      </c>
      <c r="C4" s="141">
        <v>0.001</v>
      </c>
      <c r="D4" s="141">
        <v>0.003</v>
      </c>
      <c r="E4" s="141">
        <v>0.002</v>
      </c>
      <c r="F4" s="142">
        <f>AVERAGE(C4:E4)</f>
        <v>0.002</v>
      </c>
      <c r="G4" s="142"/>
      <c r="H4" s="142"/>
      <c r="I4" s="142"/>
      <c r="J4" s="167" t="s">
        <v>15</v>
      </c>
    </row>
    <row r="5" spans="2:11" ht="12.75">
      <c r="B5" s="33"/>
      <c r="C5" s="25"/>
      <c r="D5" s="4"/>
      <c r="E5" s="4"/>
      <c r="F5" s="4"/>
      <c r="G5" s="11"/>
      <c r="H5" s="11"/>
      <c r="I5" s="11"/>
      <c r="J5" s="167"/>
      <c r="K5" s="1"/>
    </row>
    <row r="6" spans="2:11" ht="13.5" thickBot="1">
      <c r="B6" s="28" t="s">
        <v>86</v>
      </c>
      <c r="C6" s="10"/>
      <c r="D6" s="10"/>
      <c r="E6" s="21"/>
      <c r="F6" s="11"/>
      <c r="G6" s="11"/>
      <c r="H6" s="11"/>
      <c r="I6" s="11"/>
      <c r="J6" s="168"/>
      <c r="K6" s="1"/>
    </row>
    <row r="7" spans="2:11" ht="12.75">
      <c r="B7" s="27">
        <v>0</v>
      </c>
      <c r="C7" s="10">
        <v>0.323</v>
      </c>
      <c r="D7" s="10">
        <v>0.321</v>
      </c>
      <c r="E7" s="10">
        <v>0.31</v>
      </c>
      <c r="F7" s="11">
        <f>AVERAGE(C7:E7)</f>
        <v>0.318</v>
      </c>
      <c r="G7" s="11"/>
      <c r="H7" s="11">
        <f>F7</f>
        <v>0.318</v>
      </c>
      <c r="I7" s="11">
        <f aca="true" t="shared" si="0" ref="I7:I17">H7-H$7</f>
        <v>0</v>
      </c>
      <c r="J7" s="88">
        <f>I7/I$17</f>
        <v>0</v>
      </c>
      <c r="K7" s="1"/>
    </row>
    <row r="8" spans="2:11" ht="12.75">
      <c r="B8" s="27">
        <v>26</v>
      </c>
      <c r="C8" s="10">
        <v>0.501</v>
      </c>
      <c r="D8" s="10">
        <v>0.51</v>
      </c>
      <c r="E8" s="10">
        <v>0.511</v>
      </c>
      <c r="F8" s="11">
        <f aca="true" t="shared" si="1" ref="F8:F17">AVERAGE(C8:E8)</f>
        <v>0.5073333333333334</v>
      </c>
      <c r="G8" s="11"/>
      <c r="H8" s="11">
        <f aca="true" t="shared" si="2" ref="H8:H17">F8</f>
        <v>0.5073333333333334</v>
      </c>
      <c r="I8" s="11">
        <f t="shared" si="0"/>
        <v>0.1893333333333334</v>
      </c>
      <c r="J8" s="88">
        <f aca="true" t="shared" si="3" ref="J8:J17">I8/I$17</f>
        <v>0.0015491782264091254</v>
      </c>
      <c r="K8" s="1"/>
    </row>
    <row r="9" spans="2:11" ht="12.75">
      <c r="B9" s="27">
        <v>52</v>
      </c>
      <c r="C9" s="10">
        <v>2.177</v>
      </c>
      <c r="D9" s="10">
        <v>2.176</v>
      </c>
      <c r="E9" s="10">
        <v>2.173</v>
      </c>
      <c r="F9" s="11">
        <f t="shared" si="1"/>
        <v>2.175333333333333</v>
      </c>
      <c r="G9" s="11"/>
      <c r="H9" s="11">
        <f t="shared" si="2"/>
        <v>2.175333333333333</v>
      </c>
      <c r="I9" s="11">
        <f t="shared" si="0"/>
        <v>1.857333333333333</v>
      </c>
      <c r="J9" s="88">
        <f t="shared" si="3"/>
        <v>0.015197220206957116</v>
      </c>
      <c r="K9" s="1"/>
    </row>
    <row r="10" spans="2:11" ht="12.75">
      <c r="B10" s="27">
        <v>78</v>
      </c>
      <c r="C10" s="10">
        <v>5.358</v>
      </c>
      <c r="D10" s="10">
        <v>5.987</v>
      </c>
      <c r="E10" s="10">
        <v>5.988</v>
      </c>
      <c r="F10" s="11">
        <f t="shared" si="1"/>
        <v>5.777666666666666</v>
      </c>
      <c r="G10" s="11"/>
      <c r="H10" s="11">
        <f t="shared" si="2"/>
        <v>5.777666666666666</v>
      </c>
      <c r="I10" s="11">
        <f t="shared" si="0"/>
        <v>5.459666666666666</v>
      </c>
      <c r="J10" s="88">
        <f t="shared" si="3"/>
        <v>0.04467251790555467</v>
      </c>
      <c r="K10" s="1"/>
    </row>
    <row r="11" spans="2:11" ht="12.75">
      <c r="B11" s="27">
        <v>104</v>
      </c>
      <c r="C11" s="10">
        <v>12.77</v>
      </c>
      <c r="D11" s="10">
        <v>13.52</v>
      </c>
      <c r="E11" s="10">
        <v>14.69</v>
      </c>
      <c r="F11" s="11">
        <f t="shared" si="1"/>
        <v>13.659999999999998</v>
      </c>
      <c r="G11" s="11"/>
      <c r="H11" s="11">
        <f t="shared" si="2"/>
        <v>13.659999999999998</v>
      </c>
      <c r="I11" s="11">
        <f t="shared" si="0"/>
        <v>13.341999999999999</v>
      </c>
      <c r="J11" s="88">
        <f t="shared" si="3"/>
        <v>0.10916797128565425</v>
      </c>
      <c r="K11" s="1"/>
    </row>
    <row r="12" spans="2:11" ht="12.75">
      <c r="B12" s="27">
        <v>130</v>
      </c>
      <c r="C12" s="10">
        <v>23.46</v>
      </c>
      <c r="D12" s="10">
        <v>23.35</v>
      </c>
      <c r="E12" s="10">
        <v>27.13</v>
      </c>
      <c r="F12" s="11">
        <f t="shared" si="1"/>
        <v>24.646666666666665</v>
      </c>
      <c r="G12" s="11"/>
      <c r="H12" s="11">
        <f t="shared" si="2"/>
        <v>24.646666666666665</v>
      </c>
      <c r="I12" s="11">
        <f t="shared" si="0"/>
        <v>24.328666666666663</v>
      </c>
      <c r="J12" s="88">
        <f t="shared" si="3"/>
        <v>0.1990639472406626</v>
      </c>
      <c r="K12" s="1"/>
    </row>
    <row r="13" spans="2:11" ht="12.75">
      <c r="B13" s="27">
        <v>156</v>
      </c>
      <c r="C13" s="10">
        <v>47.29</v>
      </c>
      <c r="D13" s="10">
        <v>47.41</v>
      </c>
      <c r="E13" s="10">
        <v>47.48</v>
      </c>
      <c r="F13" s="11">
        <f t="shared" si="1"/>
        <v>47.393333333333324</v>
      </c>
      <c r="G13" s="11"/>
      <c r="H13" s="11">
        <f t="shared" si="2"/>
        <v>47.393333333333324</v>
      </c>
      <c r="I13" s="11">
        <f t="shared" si="0"/>
        <v>47.075333333333326</v>
      </c>
      <c r="J13" s="88">
        <f t="shared" si="3"/>
        <v>0.3851835285261532</v>
      </c>
      <c r="K13" s="1"/>
    </row>
    <row r="14" spans="2:11" ht="12.75">
      <c r="B14" s="27">
        <v>182</v>
      </c>
      <c r="C14" s="10">
        <v>70.51</v>
      </c>
      <c r="D14" s="10">
        <v>70.49</v>
      </c>
      <c r="E14" s="10">
        <v>70.54</v>
      </c>
      <c r="F14" s="11">
        <f t="shared" si="1"/>
        <v>70.51333333333334</v>
      </c>
      <c r="G14" s="11"/>
      <c r="H14" s="11">
        <f t="shared" si="2"/>
        <v>70.51333333333334</v>
      </c>
      <c r="I14" s="11">
        <f t="shared" si="0"/>
        <v>70.19533333333334</v>
      </c>
      <c r="J14" s="88">
        <f t="shared" si="3"/>
        <v>0.574357827441183</v>
      </c>
      <c r="K14" s="1"/>
    </row>
    <row r="15" spans="2:11" ht="12.75">
      <c r="B15" s="27">
        <v>208</v>
      </c>
      <c r="C15" s="10">
        <v>98.18</v>
      </c>
      <c r="D15" s="10">
        <v>97.55</v>
      </c>
      <c r="E15" s="10">
        <v>97.48</v>
      </c>
      <c r="F15" s="11">
        <f t="shared" si="1"/>
        <v>97.73666666666668</v>
      </c>
      <c r="G15" s="11"/>
      <c r="H15" s="11">
        <f t="shared" si="2"/>
        <v>97.73666666666668</v>
      </c>
      <c r="I15" s="11">
        <f t="shared" si="0"/>
        <v>97.41866666666668</v>
      </c>
      <c r="J15" s="88">
        <f t="shared" si="3"/>
        <v>0.7971067460165937</v>
      </c>
      <c r="K15" s="1"/>
    </row>
    <row r="16" spans="2:11" ht="12.75">
      <c r="B16" s="27">
        <v>234</v>
      </c>
      <c r="C16" s="10">
        <v>119.7</v>
      </c>
      <c r="D16" s="10">
        <v>119.4</v>
      </c>
      <c r="E16" s="10">
        <v>119.8</v>
      </c>
      <c r="F16" s="11">
        <f t="shared" si="1"/>
        <v>119.63333333333334</v>
      </c>
      <c r="G16" s="11"/>
      <c r="H16" s="11">
        <f t="shared" si="2"/>
        <v>119.63333333333334</v>
      </c>
      <c r="I16" s="11">
        <f t="shared" si="0"/>
        <v>119.31533333333334</v>
      </c>
      <c r="J16" s="88">
        <f t="shared" si="3"/>
        <v>0.9762713898419728</v>
      </c>
      <c r="K16" s="1"/>
    </row>
    <row r="17" spans="2:11" ht="12.75">
      <c r="B17" s="27">
        <v>255</v>
      </c>
      <c r="C17" s="10">
        <v>122.4</v>
      </c>
      <c r="D17" s="10">
        <v>122.4</v>
      </c>
      <c r="E17" s="10">
        <v>122.8</v>
      </c>
      <c r="F17" s="11">
        <f t="shared" si="1"/>
        <v>122.53333333333335</v>
      </c>
      <c r="G17" s="11"/>
      <c r="H17" s="11">
        <f t="shared" si="2"/>
        <v>122.53333333333335</v>
      </c>
      <c r="I17" s="11">
        <f t="shared" si="0"/>
        <v>122.21533333333335</v>
      </c>
      <c r="J17" s="88">
        <f t="shared" si="3"/>
        <v>1</v>
      </c>
      <c r="K17" s="1"/>
    </row>
    <row r="18" spans="2:11" ht="12.75">
      <c r="B18" s="27"/>
      <c r="C18" s="10"/>
      <c r="D18" s="10"/>
      <c r="E18" s="10"/>
      <c r="F18" s="11"/>
      <c r="G18" s="11"/>
      <c r="H18" s="11"/>
      <c r="I18" s="11"/>
      <c r="J18" s="88"/>
      <c r="K18" s="1"/>
    </row>
    <row r="19" spans="2:11" ht="12.75">
      <c r="B19" s="28" t="s">
        <v>87</v>
      </c>
      <c r="C19" s="10"/>
      <c r="D19" s="10"/>
      <c r="E19" s="10"/>
      <c r="F19" s="11"/>
      <c r="G19" s="11"/>
      <c r="H19" s="11"/>
      <c r="I19" s="11"/>
      <c r="J19" s="88"/>
      <c r="K19" s="1"/>
    </row>
    <row r="20" spans="2:11" ht="14.25">
      <c r="B20" s="27">
        <v>0</v>
      </c>
      <c r="C20" s="8"/>
      <c r="D20" s="8"/>
      <c r="E20" s="8"/>
      <c r="F20" s="9"/>
      <c r="G20" s="11"/>
      <c r="H20" s="11"/>
      <c r="I20" s="11"/>
      <c r="J20" s="90"/>
      <c r="K20" s="1"/>
    </row>
    <row r="21" spans="2:11" ht="12.75">
      <c r="B21" s="27">
        <v>26</v>
      </c>
      <c r="C21" s="10">
        <v>0.41</v>
      </c>
      <c r="D21" s="10">
        <v>0.394</v>
      </c>
      <c r="E21" s="10">
        <v>0.396</v>
      </c>
      <c r="F21" s="11">
        <f>AVERAGE(C21:E21)</f>
        <v>0.4000000000000001</v>
      </c>
      <c r="G21" s="11"/>
      <c r="H21" s="11">
        <f aca="true" t="shared" si="4" ref="H21:H30">F21*$F$34</f>
        <v>0.3770256410256411</v>
      </c>
      <c r="I21" s="11">
        <f aca="true" t="shared" si="5" ref="I21:I30">H21-H$7</f>
        <v>0.05902564102564112</v>
      </c>
      <c r="J21" s="88">
        <f aca="true" t="shared" si="6" ref="J21:J30">I21/I$17</f>
        <v>0.0004829642845603752</v>
      </c>
      <c r="K21" s="1"/>
    </row>
    <row r="22" spans="2:11" ht="12.75">
      <c r="B22" s="27">
        <v>52</v>
      </c>
      <c r="C22" s="10">
        <v>0.402</v>
      </c>
      <c r="D22" s="10">
        <v>0.401</v>
      </c>
      <c r="E22" s="10">
        <v>0.399</v>
      </c>
      <c r="F22" s="11">
        <f aca="true" t="shared" si="7" ref="F22:F30">AVERAGE(C22:E22)</f>
        <v>0.40066666666666667</v>
      </c>
      <c r="G22" s="11"/>
      <c r="H22" s="11">
        <f t="shared" si="4"/>
        <v>0.37765401709401714</v>
      </c>
      <c r="I22" s="11">
        <f t="shared" si="5"/>
        <v>0.05965401709401713</v>
      </c>
      <c r="J22" s="88">
        <f t="shared" si="6"/>
        <v>0.00048810583309800564</v>
      </c>
      <c r="K22" s="1"/>
    </row>
    <row r="23" spans="2:11" ht="12.75">
      <c r="B23" s="27">
        <v>78</v>
      </c>
      <c r="C23" s="10">
        <v>0.342</v>
      </c>
      <c r="D23" s="10">
        <v>0.339</v>
      </c>
      <c r="E23" s="10">
        <v>0.338</v>
      </c>
      <c r="F23" s="11">
        <f t="shared" si="7"/>
        <v>0.33966666666666673</v>
      </c>
      <c r="G23" s="11"/>
      <c r="H23" s="11">
        <f t="shared" si="4"/>
        <v>0.3201576068376069</v>
      </c>
      <c r="I23" s="11">
        <f t="shared" si="5"/>
        <v>0.002157606837606907</v>
      </c>
      <c r="J23" s="88">
        <f t="shared" si="6"/>
        <v>1.765414190478205E-05</v>
      </c>
      <c r="K23" s="1"/>
    </row>
    <row r="24" spans="2:11" ht="12.75">
      <c r="B24" s="27">
        <v>104</v>
      </c>
      <c r="C24" s="10">
        <v>0.355</v>
      </c>
      <c r="D24" s="10">
        <v>0.428</v>
      </c>
      <c r="E24" s="10">
        <v>0.427</v>
      </c>
      <c r="F24" s="11">
        <f t="shared" si="7"/>
        <v>0.4033333333333333</v>
      </c>
      <c r="G24" s="11"/>
      <c r="H24" s="11">
        <f t="shared" si="4"/>
        <v>0.38016752136752135</v>
      </c>
      <c r="I24" s="11">
        <f t="shared" si="5"/>
        <v>0.06216752136752135</v>
      </c>
      <c r="J24" s="88">
        <f t="shared" si="6"/>
        <v>0.0005086720272485287</v>
      </c>
      <c r="K24" s="1"/>
    </row>
    <row r="25" spans="2:11" ht="12.75">
      <c r="B25" s="27">
        <v>130</v>
      </c>
      <c r="C25" s="10">
        <v>0.462</v>
      </c>
      <c r="D25" s="10">
        <v>0.46</v>
      </c>
      <c r="E25" s="10">
        <v>0.461</v>
      </c>
      <c r="F25" s="11">
        <f t="shared" si="7"/>
        <v>0.461</v>
      </c>
      <c r="G25" s="11"/>
      <c r="H25" s="11">
        <f t="shared" si="4"/>
        <v>0.43452205128205135</v>
      </c>
      <c r="I25" s="11">
        <f t="shared" si="5"/>
        <v>0.11652205128205134</v>
      </c>
      <c r="J25" s="88">
        <f t="shared" si="6"/>
        <v>0.0009534159757535988</v>
      </c>
      <c r="K25" s="1"/>
    </row>
    <row r="26" spans="2:11" ht="12.75">
      <c r="B26" s="27">
        <v>156</v>
      </c>
      <c r="C26" s="10">
        <v>0.497</v>
      </c>
      <c r="D26" s="10">
        <v>0.485</v>
      </c>
      <c r="E26" s="10">
        <v>0.401</v>
      </c>
      <c r="F26" s="11">
        <f t="shared" si="7"/>
        <v>0.461</v>
      </c>
      <c r="G26" s="11"/>
      <c r="H26" s="11">
        <f t="shared" si="4"/>
        <v>0.43452205128205135</v>
      </c>
      <c r="I26" s="11">
        <f t="shared" si="5"/>
        <v>0.11652205128205134</v>
      </c>
      <c r="J26" s="88">
        <f t="shared" si="6"/>
        <v>0.0009534159757535988</v>
      </c>
      <c r="K26" s="1"/>
    </row>
    <row r="27" spans="2:11" ht="12.75">
      <c r="B27" s="27">
        <v>182</v>
      </c>
      <c r="C27" s="10">
        <v>0.444</v>
      </c>
      <c r="D27" s="10">
        <v>0.46</v>
      </c>
      <c r="E27" s="10">
        <v>0.456</v>
      </c>
      <c r="F27" s="11">
        <f t="shared" si="7"/>
        <v>0.45333333333333337</v>
      </c>
      <c r="G27" s="11"/>
      <c r="H27" s="11">
        <f t="shared" si="4"/>
        <v>0.42729572649572656</v>
      </c>
      <c r="I27" s="11">
        <f t="shared" si="5"/>
        <v>0.10929572649572655</v>
      </c>
      <c r="J27" s="88">
        <f t="shared" si="6"/>
        <v>0.0008942881675708438</v>
      </c>
      <c r="K27" s="1"/>
    </row>
    <row r="28" spans="2:11" ht="12.75">
      <c r="B28" s="27">
        <v>208</v>
      </c>
      <c r="C28" s="10">
        <v>0.606</v>
      </c>
      <c r="D28" s="10">
        <v>0.604</v>
      </c>
      <c r="E28" s="10">
        <v>0.605</v>
      </c>
      <c r="F28" s="11">
        <f t="shared" si="7"/>
        <v>0.605</v>
      </c>
      <c r="G28" s="11"/>
      <c r="H28" s="11">
        <f t="shared" si="4"/>
        <v>0.5702512820512821</v>
      </c>
      <c r="I28" s="11">
        <f t="shared" si="5"/>
        <v>0.25225128205128206</v>
      </c>
      <c r="J28" s="88">
        <f t="shared" si="6"/>
        <v>0.0020639904598818643</v>
      </c>
      <c r="K28" s="1"/>
    </row>
    <row r="29" spans="2:11" ht="12.75">
      <c r="B29" s="27">
        <v>234</v>
      </c>
      <c r="C29" s="10">
        <v>0.665</v>
      </c>
      <c r="D29" s="10">
        <v>0.667</v>
      </c>
      <c r="E29" s="10">
        <v>0.662</v>
      </c>
      <c r="F29" s="11">
        <f t="shared" si="7"/>
        <v>0.6646666666666667</v>
      </c>
      <c r="G29" s="11"/>
      <c r="H29" s="11">
        <f t="shared" si="4"/>
        <v>0.6264909401709403</v>
      </c>
      <c r="I29" s="11">
        <f t="shared" si="5"/>
        <v>0.3084909401709403</v>
      </c>
      <c r="J29" s="88">
        <f t="shared" si="6"/>
        <v>0.002524159053999828</v>
      </c>
      <c r="K29" s="1"/>
    </row>
    <row r="30" spans="2:11" ht="13.5" thickBot="1">
      <c r="B30" s="27">
        <v>255</v>
      </c>
      <c r="C30" s="10">
        <v>0.703</v>
      </c>
      <c r="D30" s="10">
        <v>0.703</v>
      </c>
      <c r="E30" s="10">
        <v>0.702</v>
      </c>
      <c r="F30" s="11">
        <f t="shared" si="7"/>
        <v>0.7026666666666666</v>
      </c>
      <c r="G30" s="11"/>
      <c r="H30" s="11">
        <f t="shared" si="4"/>
        <v>0.662308376068376</v>
      </c>
      <c r="I30" s="11">
        <f t="shared" si="5"/>
        <v>0.344308376068376</v>
      </c>
      <c r="J30" s="89">
        <f t="shared" si="6"/>
        <v>0.0028172273206447853</v>
      </c>
      <c r="K30" s="1"/>
    </row>
    <row r="31" spans="2:11" ht="12.75">
      <c r="B31" s="27"/>
      <c r="C31" s="10"/>
      <c r="D31" s="10"/>
      <c r="E31" s="10"/>
      <c r="F31" s="11"/>
      <c r="G31" s="11"/>
      <c r="H31" s="11"/>
      <c r="I31" s="11"/>
      <c r="J31" s="26"/>
      <c r="K31" s="1"/>
    </row>
    <row r="32" spans="2:11" ht="12.75">
      <c r="B32" s="29" t="s">
        <v>89</v>
      </c>
      <c r="C32" s="10"/>
      <c r="D32" s="10"/>
      <c r="E32" s="10"/>
      <c r="F32" s="11"/>
      <c r="G32" s="11"/>
      <c r="H32" s="11"/>
      <c r="I32" s="11"/>
      <c r="J32" s="26"/>
      <c r="K32" s="1"/>
    </row>
    <row r="33" spans="2:11" ht="13.5" thickBot="1">
      <c r="B33" s="28" t="s">
        <v>71</v>
      </c>
      <c r="C33" s="10">
        <v>129.8</v>
      </c>
      <c r="D33" s="10">
        <v>130.2</v>
      </c>
      <c r="E33" s="10">
        <v>130</v>
      </c>
      <c r="F33" s="11">
        <f>AVERAGE(C33:E33)</f>
        <v>130</v>
      </c>
      <c r="G33" s="11"/>
      <c r="H33" s="11"/>
      <c r="I33" s="11"/>
      <c r="J33" s="26"/>
      <c r="K33" s="1"/>
    </row>
    <row r="34" spans="2:10" s="86" customFormat="1" ht="13.5" thickBot="1">
      <c r="B34" s="30"/>
      <c r="C34" s="31"/>
      <c r="D34" s="31"/>
      <c r="E34" s="41" t="s">
        <v>84</v>
      </c>
      <c r="F34" s="96">
        <f>F17/F33</f>
        <v>0.9425641025641026</v>
      </c>
      <c r="G34" s="85"/>
      <c r="H34" s="32"/>
      <c r="I34" s="42" t="s">
        <v>85</v>
      </c>
      <c r="J34" s="95">
        <f>SLOPE(J21:J30,J8:J17)</f>
        <v>0.0022681637929348663</v>
      </c>
    </row>
    <row r="37" ht="13.5" thickBot="1"/>
    <row r="38" spans="2:11" ht="15.75">
      <c r="B38" s="164" t="s">
        <v>75</v>
      </c>
      <c r="C38" s="165"/>
      <c r="D38" s="165"/>
      <c r="E38" s="165"/>
      <c r="F38" s="165"/>
      <c r="G38" s="166"/>
      <c r="K38" s="83"/>
    </row>
    <row r="39" spans="2:7" ht="13.5" thickBot="1">
      <c r="B39" s="104" t="s">
        <v>40</v>
      </c>
      <c r="C39" s="105">
        <v>0.001</v>
      </c>
      <c r="D39" s="105">
        <v>0</v>
      </c>
      <c r="E39" s="105">
        <v>0.001</v>
      </c>
      <c r="F39" s="106">
        <f>AVERAGE(C39:E39)</f>
        <v>0.0006666666666666666</v>
      </c>
      <c r="G39" s="107"/>
    </row>
    <row r="40" spans="2:7" ht="54" customHeight="1">
      <c r="B40" s="153" t="s">
        <v>41</v>
      </c>
      <c r="C40" s="155" t="s">
        <v>42</v>
      </c>
      <c r="D40" s="156"/>
      <c r="E40" s="156"/>
      <c r="F40" s="156"/>
      <c r="G40" s="103" t="s">
        <v>7</v>
      </c>
    </row>
    <row r="41" spans="2:7" ht="12" customHeight="1" thickBot="1">
      <c r="B41" s="154"/>
      <c r="C41" s="94" t="s">
        <v>43</v>
      </c>
      <c r="D41" s="94" t="s">
        <v>44</v>
      </c>
      <c r="E41" s="94" t="s">
        <v>45</v>
      </c>
      <c r="F41" s="94" t="s">
        <v>90</v>
      </c>
      <c r="G41" s="91" t="s">
        <v>5</v>
      </c>
    </row>
    <row r="42" spans="2:7" ht="14.25" thickBot="1" thickTop="1">
      <c r="B42" s="34" t="s">
        <v>46</v>
      </c>
      <c r="C42" s="15">
        <v>0</v>
      </c>
      <c r="D42" s="15">
        <v>0.002</v>
      </c>
      <c r="E42" s="15">
        <v>0.001</v>
      </c>
      <c r="F42" s="10">
        <f aca="true" t="shared" si="8" ref="F42:F64">AVERAGE(C42:E42)</f>
        <v>0.001</v>
      </c>
      <c r="G42" s="92"/>
    </row>
    <row r="43" spans="2:7" ht="12.75">
      <c r="B43" s="35" t="s">
        <v>47</v>
      </c>
      <c r="C43" s="16">
        <v>0.002</v>
      </c>
      <c r="D43" s="16">
        <v>0.001</v>
      </c>
      <c r="E43" s="16">
        <v>0.001</v>
      </c>
      <c r="F43" s="17">
        <f t="shared" si="8"/>
        <v>0.0013333333333333333</v>
      </c>
      <c r="G43" s="87">
        <f>F43/F$64</f>
        <v>0.000179026988318489</v>
      </c>
    </row>
    <row r="44" spans="2:7" ht="12.75">
      <c r="B44" s="35" t="s">
        <v>48</v>
      </c>
      <c r="C44" s="15">
        <v>0.137</v>
      </c>
      <c r="D44" s="15">
        <v>0.138</v>
      </c>
      <c r="E44" s="15">
        <v>0.139</v>
      </c>
      <c r="F44" s="18">
        <f t="shared" si="8"/>
        <v>0.138</v>
      </c>
      <c r="G44" s="87">
        <f aca="true" t="shared" si="9" ref="G44:G64">F44/F$64</f>
        <v>0.018529293290963613</v>
      </c>
    </row>
    <row r="45" spans="2:7" ht="12.75">
      <c r="B45" s="35" t="s">
        <v>49</v>
      </c>
      <c r="C45" s="15">
        <v>0.265</v>
      </c>
      <c r="D45" s="15">
        <v>0.264</v>
      </c>
      <c r="E45" s="15">
        <v>0.265</v>
      </c>
      <c r="F45" s="18">
        <f t="shared" si="8"/>
        <v>0.26466666666666666</v>
      </c>
      <c r="G45" s="87">
        <f t="shared" si="9"/>
        <v>0.035536857181220065</v>
      </c>
    </row>
    <row r="46" spans="2:7" ht="12.75">
      <c r="B46" s="35" t="s">
        <v>50</v>
      </c>
      <c r="C46" s="15">
        <v>0.378</v>
      </c>
      <c r="D46" s="15">
        <v>0.376</v>
      </c>
      <c r="E46" s="15">
        <v>0.379</v>
      </c>
      <c r="F46" s="18">
        <f t="shared" si="8"/>
        <v>0.37766666666666665</v>
      </c>
      <c r="G46" s="87">
        <f t="shared" si="9"/>
        <v>0.05070939444121201</v>
      </c>
    </row>
    <row r="47" spans="2:7" ht="12.75">
      <c r="B47" s="35" t="s">
        <v>51</v>
      </c>
      <c r="C47" s="15">
        <v>0.489</v>
      </c>
      <c r="D47" s="15">
        <v>0.49</v>
      </c>
      <c r="E47" s="15">
        <v>0.49</v>
      </c>
      <c r="F47" s="18">
        <f t="shared" si="8"/>
        <v>0.48966666666666664</v>
      </c>
      <c r="G47" s="87">
        <f t="shared" si="9"/>
        <v>0.06574766145996509</v>
      </c>
    </row>
    <row r="48" spans="2:7" ht="12.75">
      <c r="B48" s="35" t="s">
        <v>52</v>
      </c>
      <c r="C48" s="15">
        <v>0.595</v>
      </c>
      <c r="D48" s="15">
        <v>0.593</v>
      </c>
      <c r="E48" s="15">
        <v>0.594</v>
      </c>
      <c r="F48" s="18">
        <f t="shared" si="8"/>
        <v>0.594</v>
      </c>
      <c r="G48" s="87">
        <f t="shared" si="9"/>
        <v>0.07975652329588685</v>
      </c>
    </row>
    <row r="49" spans="2:7" ht="12.75">
      <c r="B49" s="35" t="s">
        <v>53</v>
      </c>
      <c r="C49" s="15">
        <v>0.694</v>
      </c>
      <c r="D49" s="15">
        <v>0.694</v>
      </c>
      <c r="E49" s="15">
        <v>0.695</v>
      </c>
      <c r="F49" s="18">
        <f t="shared" si="8"/>
        <v>0.6943333333333332</v>
      </c>
      <c r="G49" s="87">
        <f t="shared" si="9"/>
        <v>0.09322830416685314</v>
      </c>
    </row>
    <row r="50" spans="2:7" ht="12.75">
      <c r="B50" s="35" t="s">
        <v>54</v>
      </c>
      <c r="C50" s="15">
        <v>0.792</v>
      </c>
      <c r="D50" s="15">
        <v>0.791</v>
      </c>
      <c r="E50" s="15">
        <v>0.79</v>
      </c>
      <c r="F50" s="18">
        <f t="shared" si="8"/>
        <v>0.791</v>
      </c>
      <c r="G50" s="87">
        <f t="shared" si="9"/>
        <v>0.10620776081994361</v>
      </c>
    </row>
    <row r="51" spans="2:7" ht="12.75">
      <c r="B51" s="35" t="s">
        <v>55</v>
      </c>
      <c r="C51" s="15">
        <v>0.887</v>
      </c>
      <c r="D51" s="15">
        <v>0.887</v>
      </c>
      <c r="E51" s="15">
        <v>0.884</v>
      </c>
      <c r="F51" s="18">
        <f t="shared" si="8"/>
        <v>0.886</v>
      </c>
      <c r="G51" s="87">
        <f t="shared" si="9"/>
        <v>0.11896343373763595</v>
      </c>
    </row>
    <row r="52" spans="2:7" ht="12.75">
      <c r="B52" s="35" t="s">
        <v>56</v>
      </c>
      <c r="C52" s="15">
        <v>0.978</v>
      </c>
      <c r="D52" s="15">
        <v>0.978</v>
      </c>
      <c r="E52" s="15">
        <v>0.98</v>
      </c>
      <c r="F52" s="18">
        <f t="shared" si="8"/>
        <v>0.9786666666666667</v>
      </c>
      <c r="G52" s="87">
        <f t="shared" si="9"/>
        <v>0.13140580942577093</v>
      </c>
    </row>
    <row r="53" spans="2:7" ht="12.75">
      <c r="B53" s="35" t="s">
        <v>57</v>
      </c>
      <c r="C53" s="19">
        <v>1.065</v>
      </c>
      <c r="D53" s="19">
        <v>1.067</v>
      </c>
      <c r="E53" s="19">
        <v>1.064</v>
      </c>
      <c r="F53" s="20">
        <f t="shared" si="8"/>
        <v>1.0653333333333332</v>
      </c>
      <c r="G53" s="87">
        <f t="shared" si="9"/>
        <v>0.14304256366647272</v>
      </c>
    </row>
    <row r="54" spans="2:7" ht="12.75">
      <c r="B54" s="36" t="s">
        <v>58</v>
      </c>
      <c r="C54" s="16">
        <v>0.002</v>
      </c>
      <c r="D54" s="16">
        <v>0.002</v>
      </c>
      <c r="E54" s="16">
        <v>0.002</v>
      </c>
      <c r="F54" s="17">
        <f t="shared" si="8"/>
        <v>0.002</v>
      </c>
      <c r="G54" s="87">
        <f t="shared" si="9"/>
        <v>0.00026854048247773355</v>
      </c>
    </row>
    <row r="55" spans="2:7" ht="12.75">
      <c r="B55" s="36" t="s">
        <v>59</v>
      </c>
      <c r="C55" s="15">
        <v>0.656</v>
      </c>
      <c r="D55" s="15">
        <v>0.657</v>
      </c>
      <c r="E55" s="15">
        <v>0.657</v>
      </c>
      <c r="F55" s="18">
        <f t="shared" si="8"/>
        <v>0.6566666666666667</v>
      </c>
      <c r="G55" s="87">
        <f t="shared" si="9"/>
        <v>0.08817079174685585</v>
      </c>
    </row>
    <row r="56" spans="2:7" ht="12.75">
      <c r="B56" s="36" t="s">
        <v>60</v>
      </c>
      <c r="C56" s="15">
        <v>1.377</v>
      </c>
      <c r="D56" s="15">
        <v>1.386</v>
      </c>
      <c r="E56" s="15">
        <v>1.376</v>
      </c>
      <c r="F56" s="18">
        <f t="shared" si="8"/>
        <v>1.3796666666666664</v>
      </c>
      <c r="G56" s="87">
        <f t="shared" si="9"/>
        <v>0.18524817616255645</v>
      </c>
    </row>
    <row r="57" spans="2:7" ht="12.75">
      <c r="B57" s="36" t="s">
        <v>61</v>
      </c>
      <c r="C57" s="15">
        <v>2.138</v>
      </c>
      <c r="D57" s="15">
        <v>2.135</v>
      </c>
      <c r="E57" s="15">
        <v>2.119</v>
      </c>
      <c r="F57" s="18">
        <f t="shared" si="8"/>
        <v>2.1306666666666665</v>
      </c>
      <c r="G57" s="87">
        <f t="shared" si="9"/>
        <v>0.28608512733294544</v>
      </c>
    </row>
    <row r="58" spans="2:7" ht="12.75">
      <c r="B58" s="36" t="s">
        <v>62</v>
      </c>
      <c r="C58" s="15">
        <v>2.889</v>
      </c>
      <c r="D58" s="15">
        <v>2.874</v>
      </c>
      <c r="E58" s="15">
        <v>2.877</v>
      </c>
      <c r="F58" s="18">
        <f t="shared" si="8"/>
        <v>2.8800000000000003</v>
      </c>
      <c r="G58" s="87">
        <f t="shared" si="9"/>
        <v>0.3866982947679363</v>
      </c>
    </row>
    <row r="59" spans="2:7" ht="12.75">
      <c r="B59" s="36" t="s">
        <v>63</v>
      </c>
      <c r="C59" s="15">
        <v>3.655</v>
      </c>
      <c r="D59" s="15">
        <v>3.647</v>
      </c>
      <c r="E59" s="15">
        <v>3.614</v>
      </c>
      <c r="F59" s="18">
        <f t="shared" si="8"/>
        <v>3.638666666666667</v>
      </c>
      <c r="G59" s="87">
        <f t="shared" si="9"/>
        <v>0.48856465112115655</v>
      </c>
    </row>
    <row r="60" spans="2:7" ht="12.75">
      <c r="B60" s="36" t="s">
        <v>64</v>
      </c>
      <c r="C60" s="15">
        <v>4.372</v>
      </c>
      <c r="D60" s="15">
        <v>4.426</v>
      </c>
      <c r="E60" s="15">
        <v>4.433</v>
      </c>
      <c r="F60" s="18">
        <f t="shared" si="8"/>
        <v>4.410333333333333</v>
      </c>
      <c r="G60" s="87">
        <f t="shared" si="9"/>
        <v>0.592176520610482</v>
      </c>
    </row>
    <row r="61" spans="2:7" ht="12.75">
      <c r="B61" s="36" t="s">
        <v>65</v>
      </c>
      <c r="C61" s="15">
        <v>5.174</v>
      </c>
      <c r="D61" s="15">
        <v>5.165</v>
      </c>
      <c r="E61" s="15">
        <v>5.165</v>
      </c>
      <c r="F61" s="18">
        <f t="shared" si="8"/>
        <v>5.168</v>
      </c>
      <c r="G61" s="87">
        <f t="shared" si="9"/>
        <v>0.6939086067224635</v>
      </c>
    </row>
    <row r="62" spans="2:7" ht="12.75">
      <c r="B62" s="36" t="s">
        <v>66</v>
      </c>
      <c r="C62" s="15">
        <v>5.947</v>
      </c>
      <c r="D62" s="15">
        <v>5.921</v>
      </c>
      <c r="E62" s="15">
        <v>5.947</v>
      </c>
      <c r="F62" s="18">
        <f t="shared" si="8"/>
        <v>5.9383333333333335</v>
      </c>
      <c r="G62" s="87">
        <f t="shared" si="9"/>
        <v>0.7973414492234705</v>
      </c>
    </row>
    <row r="63" spans="2:7" ht="12.75">
      <c r="B63" s="36" t="s">
        <v>67</v>
      </c>
      <c r="C63" s="15">
        <v>6.674</v>
      </c>
      <c r="D63" s="15">
        <v>6.712</v>
      </c>
      <c r="E63" s="15">
        <v>6.723</v>
      </c>
      <c r="F63" s="18">
        <f t="shared" si="8"/>
        <v>6.702999999999999</v>
      </c>
      <c r="G63" s="87">
        <f t="shared" si="9"/>
        <v>0.9000134270241238</v>
      </c>
    </row>
    <row r="64" spans="2:7" ht="13.5" thickBot="1">
      <c r="B64" s="36" t="s">
        <v>68</v>
      </c>
      <c r="C64" s="19">
        <v>7.446</v>
      </c>
      <c r="D64" s="19">
        <v>7.433</v>
      </c>
      <c r="E64" s="19">
        <v>7.464</v>
      </c>
      <c r="F64" s="20">
        <f t="shared" si="8"/>
        <v>7.447666666666667</v>
      </c>
      <c r="G64" s="87">
        <f t="shared" si="9"/>
        <v>1</v>
      </c>
    </row>
    <row r="65" spans="2:7" ht="13.5" thickBot="1">
      <c r="B65" s="37"/>
      <c r="C65" s="4"/>
      <c r="D65" s="4"/>
      <c r="E65" s="4"/>
      <c r="F65" s="43" t="s">
        <v>85</v>
      </c>
      <c r="G65" s="40">
        <f>SLOPE(F43:F53,F54:F64)</f>
        <v>0.13985294122725786</v>
      </c>
    </row>
    <row r="66" spans="2:7" ht="12.75">
      <c r="B66" s="37"/>
      <c r="C66" s="4"/>
      <c r="D66" s="4"/>
      <c r="E66" s="4"/>
      <c r="F66" s="4"/>
      <c r="G66" s="38"/>
    </row>
    <row r="67" spans="2:7" ht="12.75">
      <c r="B67" s="147" t="s">
        <v>91</v>
      </c>
      <c r="C67" s="148"/>
      <c r="D67" s="148"/>
      <c r="E67" s="148"/>
      <c r="F67" s="148"/>
      <c r="G67" s="149"/>
    </row>
    <row r="68" spans="2:7" ht="15" customHeight="1" thickBot="1">
      <c r="B68" s="150" t="s">
        <v>92</v>
      </c>
      <c r="C68" s="151"/>
      <c r="D68" s="151"/>
      <c r="E68" s="151"/>
      <c r="F68" s="151"/>
      <c r="G68" s="152"/>
    </row>
  </sheetData>
  <sheetProtection/>
  <mergeCells count="9">
    <mergeCell ref="B67:G67"/>
    <mergeCell ref="B68:G68"/>
    <mergeCell ref="B40:B41"/>
    <mergeCell ref="C40:F40"/>
    <mergeCell ref="B1:C1"/>
    <mergeCell ref="D1:J1"/>
    <mergeCell ref="B2:J2"/>
    <mergeCell ref="B38:G38"/>
    <mergeCell ref="J4:J6"/>
  </mergeCells>
  <printOptions/>
  <pageMargins left="0.75" right="0.75" top="1" bottom="1" header="0.5" footer="0.5"/>
  <pageSetup orientation="portrait"/>
  <ignoredErrors>
    <ignoredError sqref="F7:F17 F21:F30 F4" formulaRange="1"/>
  </ignoredErrors>
  <legacyDrawing r:id="rId2"/>
</worksheet>
</file>

<file path=xl/worksheets/sheet3.xml><?xml version="1.0" encoding="utf-8"?>
<worksheet xmlns="http://schemas.openxmlformats.org/spreadsheetml/2006/main" xmlns:r="http://schemas.openxmlformats.org/officeDocument/2006/relationships">
  <dimension ref="A1:I17"/>
  <sheetViews>
    <sheetView zoomScalePageLayoutView="0" workbookViewId="0" topLeftCell="A1">
      <selection activeCell="G11" sqref="G11"/>
    </sheetView>
  </sheetViews>
  <sheetFormatPr defaultColWidth="11.28125" defaultRowHeight="15"/>
  <cols>
    <col min="1" max="1" width="13.140625" style="1" customWidth="1"/>
    <col min="2" max="2" width="14.28125" style="1" customWidth="1"/>
    <col min="3" max="3" width="12.140625" style="1" customWidth="1"/>
    <col min="4" max="16384" width="11.28125" style="1" customWidth="1"/>
  </cols>
  <sheetData>
    <row r="1" spans="1:9" ht="62.25" customHeight="1" thickBot="1">
      <c r="A1" s="171" t="s">
        <v>80</v>
      </c>
      <c r="B1" s="172"/>
      <c r="C1" s="173" t="s">
        <v>27</v>
      </c>
      <c r="D1" s="174"/>
      <c r="E1" s="174"/>
      <c r="F1" s="174"/>
      <c r="G1" s="174"/>
      <c r="H1" s="174"/>
      <c r="I1" s="175"/>
    </row>
    <row r="2" ht="13.5" thickBot="1"/>
    <row r="3" spans="2:4" ht="13.5" thickBot="1">
      <c r="B3" s="181" t="s">
        <v>13</v>
      </c>
      <c r="C3" s="182"/>
      <c r="D3" s="183"/>
    </row>
    <row r="4" spans="2:8" ht="14.25" customHeight="1" thickBot="1">
      <c r="B4" s="187" t="s">
        <v>76</v>
      </c>
      <c r="C4" s="188"/>
      <c r="D4" s="189"/>
      <c r="F4" s="178" t="s">
        <v>12</v>
      </c>
      <c r="G4" s="179"/>
      <c r="H4" s="180"/>
    </row>
    <row r="5" spans="2:8" ht="14.25" customHeight="1" thickBot="1">
      <c r="B5" s="109" t="s">
        <v>72</v>
      </c>
      <c r="C5" s="176" t="s">
        <v>24</v>
      </c>
      <c r="D5" s="177"/>
      <c r="F5" s="184" t="s">
        <v>73</v>
      </c>
      <c r="G5" s="185"/>
      <c r="H5" s="186"/>
    </row>
    <row r="6" spans="2:8" ht="12.75">
      <c r="B6" s="46"/>
      <c r="C6" s="45" t="s">
        <v>25</v>
      </c>
      <c r="D6" s="50" t="s">
        <v>26</v>
      </c>
      <c r="F6" s="37">
        <v>20</v>
      </c>
      <c r="G6" s="4">
        <f aca="true" t="shared" si="0" ref="G6:G11">63/F6</f>
        <v>3.15</v>
      </c>
      <c r="H6" s="51">
        <v>1</v>
      </c>
    </row>
    <row r="7" spans="2:8" ht="12.75">
      <c r="B7" s="37">
        <v>1</v>
      </c>
      <c r="C7" s="47">
        <v>0.98382</v>
      </c>
      <c r="D7" s="38">
        <v>0.98863</v>
      </c>
      <c r="F7" s="37">
        <v>10</v>
      </c>
      <c r="G7" s="4">
        <f t="shared" si="0"/>
        <v>6.3</v>
      </c>
      <c r="H7" s="51">
        <v>0.925</v>
      </c>
    </row>
    <row r="8" spans="2:8" ht="12.75">
      <c r="B8" s="37">
        <v>2</v>
      </c>
      <c r="C8" s="47">
        <v>0.98367</v>
      </c>
      <c r="D8" s="38">
        <v>0.98592</v>
      </c>
      <c r="F8" s="37">
        <v>8</v>
      </c>
      <c r="G8" s="4">
        <f t="shared" si="0"/>
        <v>7.875</v>
      </c>
      <c r="H8" s="51">
        <v>0.875</v>
      </c>
    </row>
    <row r="9" spans="2:8" ht="12.75">
      <c r="B9" s="37">
        <v>3</v>
      </c>
      <c r="C9" s="47">
        <v>0.98345</v>
      </c>
      <c r="D9" s="38">
        <v>0.98834</v>
      </c>
      <c r="F9" s="37">
        <v>6</v>
      </c>
      <c r="G9" s="4">
        <f t="shared" si="0"/>
        <v>10.5</v>
      </c>
      <c r="H9" s="51">
        <v>0.775</v>
      </c>
    </row>
    <row r="10" spans="2:8" ht="12.75">
      <c r="B10" s="37">
        <v>5</v>
      </c>
      <c r="C10" s="47">
        <v>0.98356</v>
      </c>
      <c r="D10" s="38">
        <v>0.99108</v>
      </c>
      <c r="F10" s="37">
        <v>4</v>
      </c>
      <c r="G10" s="4">
        <f t="shared" si="0"/>
        <v>15.75</v>
      </c>
      <c r="H10" s="51">
        <v>0.6</v>
      </c>
    </row>
    <row r="11" spans="2:8" ht="13.5" thickBot="1">
      <c r="B11" s="37">
        <v>7.5</v>
      </c>
      <c r="C11" s="47">
        <v>0.99391</v>
      </c>
      <c r="D11" s="38">
        <v>0.99391</v>
      </c>
      <c r="F11" s="48">
        <v>2</v>
      </c>
      <c r="G11" s="52">
        <f t="shared" si="0"/>
        <v>31.5</v>
      </c>
      <c r="H11" s="53">
        <v>0.4</v>
      </c>
    </row>
    <row r="12" spans="2:4" ht="12.75">
      <c r="B12" s="37">
        <v>10</v>
      </c>
      <c r="C12" s="47">
        <v>0.99391</v>
      </c>
      <c r="D12" s="38">
        <v>0.99391</v>
      </c>
    </row>
    <row r="13" spans="2:4" ht="12.75">
      <c r="B13" s="37">
        <v>15</v>
      </c>
      <c r="C13" s="47">
        <v>0.99391</v>
      </c>
      <c r="D13" s="38">
        <v>1.0009</v>
      </c>
    </row>
    <row r="14" spans="2:4" ht="12.75">
      <c r="B14" s="37">
        <v>20</v>
      </c>
      <c r="C14" s="47">
        <v>0.99391</v>
      </c>
      <c r="D14" s="38">
        <v>0.99391</v>
      </c>
    </row>
    <row r="15" spans="1:4" ht="13.5" thickBot="1">
      <c r="A15" s="2"/>
      <c r="B15" s="48">
        <v>30</v>
      </c>
      <c r="C15" s="49">
        <v>0.99391</v>
      </c>
      <c r="D15" s="39">
        <v>0.99391</v>
      </c>
    </row>
    <row r="16" spans="1:3" ht="12.75">
      <c r="A16" s="2"/>
      <c r="B16" s="2"/>
      <c r="C16" s="2"/>
    </row>
    <row r="17" spans="1:9" ht="46.5" customHeight="1">
      <c r="A17" s="169" t="s">
        <v>77</v>
      </c>
      <c r="B17" s="170"/>
      <c r="C17" s="170"/>
      <c r="D17" s="170"/>
      <c r="E17" s="170"/>
      <c r="F17" s="170"/>
      <c r="G17" s="170"/>
      <c r="H17" s="170"/>
      <c r="I17" s="170"/>
    </row>
    <row r="32" ht="48.75" customHeight="1"/>
  </sheetData>
  <sheetProtection/>
  <mergeCells count="8">
    <mergeCell ref="A17:I17"/>
    <mergeCell ref="A1:B1"/>
    <mergeCell ref="C1:I1"/>
    <mergeCell ref="C5:D5"/>
    <mergeCell ref="F4:H4"/>
    <mergeCell ref="B3:D3"/>
    <mergeCell ref="F5:H5"/>
    <mergeCell ref="B4:D4"/>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I85"/>
  <sheetViews>
    <sheetView tabSelected="1" zoomScalePageLayoutView="0" workbookViewId="0" topLeftCell="A50">
      <selection activeCell="I53" sqref="I53"/>
    </sheetView>
  </sheetViews>
  <sheetFormatPr defaultColWidth="11.28125" defaultRowHeight="15"/>
  <cols>
    <col min="1" max="1" width="13.7109375" style="5" customWidth="1"/>
    <col min="2" max="2" width="14.140625" style="5" customWidth="1"/>
    <col min="3" max="3" width="11.28125" style="5" customWidth="1"/>
    <col min="4" max="4" width="13.00390625" style="5" customWidth="1"/>
    <col min="5" max="5" width="15.140625" style="5" customWidth="1"/>
    <col min="6" max="8" width="11.28125" style="5" customWidth="1"/>
    <col min="9" max="9" width="12.421875" style="5" customWidth="1"/>
    <col min="10" max="16384" width="11.28125" style="5" customWidth="1"/>
  </cols>
  <sheetData>
    <row r="1" spans="1:9" ht="128.25" customHeight="1" thickBot="1">
      <c r="A1" s="171" t="s">
        <v>80</v>
      </c>
      <c r="B1" s="172"/>
      <c r="C1" s="206" t="s">
        <v>28</v>
      </c>
      <c r="D1" s="207"/>
      <c r="E1" s="207"/>
      <c r="F1" s="207"/>
      <c r="G1" s="207"/>
      <c r="H1" s="207"/>
      <c r="I1" s="208"/>
    </row>
    <row r="2" spans="1:9" s="57" customFormat="1" ht="13.5" customHeight="1" thickBot="1">
      <c r="A2" s="55"/>
      <c r="B2" s="55"/>
      <c r="C2" s="56"/>
      <c r="D2" s="56"/>
      <c r="E2" s="56"/>
      <c r="F2" s="56"/>
      <c r="G2" s="56"/>
      <c r="H2" s="56"/>
      <c r="I2" s="56"/>
    </row>
    <row r="3" spans="1:9" s="70" customFormat="1" ht="14.25" customHeight="1" thickBot="1">
      <c r="A3" s="82" t="s">
        <v>16</v>
      </c>
      <c r="B3" s="77">
        <v>0</v>
      </c>
      <c r="C3" s="77">
        <v>0.04</v>
      </c>
      <c r="D3" s="77">
        <v>0.08</v>
      </c>
      <c r="E3" s="77">
        <v>0.16</v>
      </c>
      <c r="F3" s="77">
        <v>0.2</v>
      </c>
      <c r="G3" s="77">
        <v>0.32</v>
      </c>
      <c r="H3" s="78">
        <v>0.5</v>
      </c>
      <c r="I3" s="56"/>
    </row>
    <row r="4" spans="1:9" ht="12.75" thickBot="1">
      <c r="A4" s="71"/>
      <c r="B4" s="58"/>
      <c r="C4" s="58"/>
      <c r="D4" s="58"/>
      <c r="E4" s="58"/>
      <c r="F4" s="58"/>
      <c r="G4" s="58"/>
      <c r="H4" s="58"/>
      <c r="I4" s="58"/>
    </row>
    <row r="5" spans="1:9" ht="14.25" customHeight="1">
      <c r="A5" s="203" t="s">
        <v>29</v>
      </c>
      <c r="B5" s="204"/>
      <c r="C5" s="204"/>
      <c r="D5" s="204"/>
      <c r="E5" s="204"/>
      <c r="F5" s="204"/>
      <c r="G5" s="204"/>
      <c r="H5" s="205"/>
      <c r="I5" s="84"/>
    </row>
    <row r="6" spans="1:9" ht="15" customHeight="1">
      <c r="A6" s="200" t="s">
        <v>34</v>
      </c>
      <c r="B6" s="201"/>
      <c r="C6" s="201"/>
      <c r="D6" s="201"/>
      <c r="E6" s="201"/>
      <c r="F6" s="201"/>
      <c r="G6" s="201"/>
      <c r="H6" s="202"/>
      <c r="I6" s="84"/>
    </row>
    <row r="7" spans="1:9" s="97" customFormat="1" ht="19.5" customHeight="1">
      <c r="A7" s="200" t="s">
        <v>35</v>
      </c>
      <c r="B7" s="201"/>
      <c r="C7" s="201"/>
      <c r="D7" s="201"/>
      <c r="E7" s="201"/>
      <c r="F7" s="201"/>
      <c r="G7" s="201"/>
      <c r="H7" s="202"/>
      <c r="I7" s="144"/>
    </row>
    <row r="8" spans="1:9" ht="12">
      <c r="A8" s="110" t="s">
        <v>30</v>
      </c>
      <c r="B8" s="59">
        <v>0.04081</v>
      </c>
      <c r="C8" s="59">
        <v>0.01892</v>
      </c>
      <c r="D8" s="59">
        <v>0.01435</v>
      </c>
      <c r="E8" s="59">
        <v>0.02056</v>
      </c>
      <c r="F8" s="59"/>
      <c r="G8" s="59">
        <v>0.02729</v>
      </c>
      <c r="H8" s="111"/>
      <c r="I8" s="84"/>
    </row>
    <row r="9" spans="1:9" ht="12">
      <c r="A9" s="110" t="s">
        <v>31</v>
      </c>
      <c r="B9" s="59">
        <v>0.02944</v>
      </c>
      <c r="C9" s="59">
        <v>0.01834</v>
      </c>
      <c r="D9" s="59">
        <v>0.0234</v>
      </c>
      <c r="E9" s="59">
        <v>0.01945</v>
      </c>
      <c r="F9" s="59"/>
      <c r="G9" s="59">
        <v>0.01935</v>
      </c>
      <c r="H9" s="111"/>
      <c r="I9" s="84"/>
    </row>
    <row r="10" spans="1:9" ht="12">
      <c r="A10" s="110" t="s">
        <v>32</v>
      </c>
      <c r="B10" s="59">
        <v>0.03001</v>
      </c>
      <c r="C10" s="59">
        <v>0.01942</v>
      </c>
      <c r="D10" s="59">
        <v>0.01255</v>
      </c>
      <c r="E10" s="59"/>
      <c r="F10" s="59">
        <v>0.01993</v>
      </c>
      <c r="G10" s="59"/>
      <c r="H10" s="111">
        <v>0.02124</v>
      </c>
      <c r="I10" s="84"/>
    </row>
    <row r="11" spans="1:9" ht="12.75" thickBot="1">
      <c r="A11" s="112" t="s">
        <v>33</v>
      </c>
      <c r="B11" s="60">
        <v>0.0341</v>
      </c>
      <c r="C11" s="60">
        <v>0.0298</v>
      </c>
      <c r="D11" s="60">
        <v>0.02316</v>
      </c>
      <c r="E11" s="60"/>
      <c r="F11" s="60">
        <v>0.01549</v>
      </c>
      <c r="G11" s="60"/>
      <c r="H11" s="113">
        <v>0.02508</v>
      </c>
      <c r="I11" s="84"/>
    </row>
    <row r="12" spans="1:8" ht="12.75" thickBot="1">
      <c r="A12" s="114"/>
      <c r="B12" s="58"/>
      <c r="C12" s="58"/>
      <c r="D12" s="58"/>
      <c r="E12" s="58"/>
      <c r="F12" s="58"/>
      <c r="G12" s="58"/>
      <c r="H12" s="115"/>
    </row>
    <row r="13" spans="1:8" ht="12">
      <c r="A13" s="209" t="s">
        <v>37</v>
      </c>
      <c r="B13" s="210"/>
      <c r="C13" s="210"/>
      <c r="D13" s="210"/>
      <c r="E13" s="210"/>
      <c r="F13" s="210"/>
      <c r="G13" s="210"/>
      <c r="H13" s="211"/>
    </row>
    <row r="14" spans="1:8" ht="12">
      <c r="A14" s="110" t="s">
        <v>30</v>
      </c>
      <c r="B14" s="63">
        <f aca="true" t="shared" si="0" ref="B14:H17">IF(B8="","",LOG(B8))</f>
        <v>-1.389233405226729</v>
      </c>
      <c r="C14" s="63">
        <f t="shared" si="0"/>
        <v>-1.7230788679342262</v>
      </c>
      <c r="D14" s="63">
        <f t="shared" si="0"/>
        <v>-1.8431480989299889</v>
      </c>
      <c r="E14" s="63">
        <f t="shared" si="0"/>
        <v>-1.6869768896767618</v>
      </c>
      <c r="F14" s="63">
        <f t="shared" si="0"/>
      </c>
      <c r="G14" s="63">
        <f t="shared" si="0"/>
        <v>-1.5639964643301034</v>
      </c>
      <c r="H14" s="116">
        <f t="shared" si="0"/>
      </c>
    </row>
    <row r="15" spans="1:8" ht="12">
      <c r="A15" s="110" t="s">
        <v>31</v>
      </c>
      <c r="B15" s="63">
        <f t="shared" si="0"/>
        <v>-1.5310621943345388</v>
      </c>
      <c r="C15" s="63">
        <f t="shared" si="0"/>
        <v>-1.7366006686659978</v>
      </c>
      <c r="D15" s="63">
        <f t="shared" si="0"/>
        <v>-1.630784142589857</v>
      </c>
      <c r="E15" s="63">
        <f t="shared" si="0"/>
        <v>-1.7110803943382735</v>
      </c>
      <c r="F15" s="63">
        <f t="shared" si="0"/>
      </c>
      <c r="G15" s="63">
        <f t="shared" si="0"/>
        <v>-1.7133190306450699</v>
      </c>
      <c r="H15" s="116">
        <f t="shared" si="0"/>
      </c>
    </row>
    <row r="16" spans="1:8" ht="12">
      <c r="A16" s="110" t="s">
        <v>32</v>
      </c>
      <c r="B16" s="63">
        <f t="shared" si="0"/>
        <v>-1.5227340045751474</v>
      </c>
      <c r="C16" s="63">
        <f t="shared" si="0"/>
        <v>-1.711750774428014</v>
      </c>
      <c r="D16" s="63">
        <f t="shared" si="0"/>
        <v>-1.901356274182943</v>
      </c>
      <c r="E16" s="63">
        <f t="shared" si="0"/>
      </c>
      <c r="F16" s="63">
        <f t="shared" si="0"/>
        <v>-1.7004927012995124</v>
      </c>
      <c r="G16" s="63">
        <f t="shared" si="0"/>
      </c>
      <c r="H16" s="116">
        <f t="shared" si="0"/>
        <v>-1.6728454875905685</v>
      </c>
    </row>
    <row r="17" spans="1:8" ht="12.75" thickBot="1">
      <c r="A17" s="112" t="s">
        <v>33</v>
      </c>
      <c r="B17" s="64">
        <f t="shared" si="0"/>
        <v>-1.4672456210075022</v>
      </c>
      <c r="C17" s="64">
        <f t="shared" si="0"/>
        <v>-1.5257837359237447</v>
      </c>
      <c r="D17" s="64">
        <f t="shared" si="0"/>
        <v>-1.6352614449446015</v>
      </c>
      <c r="E17" s="64">
        <f t="shared" si="0"/>
      </c>
      <c r="F17" s="64">
        <f t="shared" si="0"/>
        <v>-1.809948582240794</v>
      </c>
      <c r="G17" s="64">
        <f t="shared" si="0"/>
      </c>
      <c r="H17" s="117">
        <f t="shared" si="0"/>
        <v>-1.6006724678413211</v>
      </c>
    </row>
    <row r="18" spans="1:9" ht="12.75" thickBot="1">
      <c r="A18" s="72"/>
      <c r="B18" s="58"/>
      <c r="C18" s="58"/>
      <c r="D18" s="58"/>
      <c r="E18" s="58"/>
      <c r="F18" s="58"/>
      <c r="G18" s="58"/>
      <c r="H18" s="58"/>
      <c r="I18" s="58"/>
    </row>
    <row r="19" spans="1:9" ht="23.25" customHeight="1" thickBot="1">
      <c r="A19" s="139">
        <v>1.96</v>
      </c>
      <c r="B19" s="212" t="s">
        <v>14</v>
      </c>
      <c r="C19" s="213"/>
      <c r="D19" s="213"/>
      <c r="E19" s="213"/>
      <c r="F19" s="213"/>
      <c r="G19" s="213"/>
      <c r="H19" s="214"/>
      <c r="I19" s="58"/>
    </row>
    <row r="20" spans="1:8" ht="12.75" thickBot="1">
      <c r="A20" s="137"/>
      <c r="B20" s="138"/>
      <c r="C20" s="108"/>
      <c r="D20" s="58"/>
      <c r="E20" s="58"/>
      <c r="F20" s="58"/>
      <c r="G20" s="58"/>
      <c r="H20" s="58"/>
    </row>
    <row r="21" spans="1:8" ht="27" customHeight="1" thickBot="1">
      <c r="A21" s="193" t="s">
        <v>8</v>
      </c>
      <c r="B21" s="194"/>
      <c r="C21" s="98">
        <f aca="true" t="shared" si="1" ref="C21:H21">C3/$B$85</f>
        <v>0.33344694585442397</v>
      </c>
      <c r="D21" s="98">
        <f t="shared" si="1"/>
        <v>0.6668938917088479</v>
      </c>
      <c r="E21" s="98">
        <f t="shared" si="1"/>
        <v>1.3337877834176959</v>
      </c>
      <c r="F21" s="98">
        <f t="shared" si="1"/>
        <v>1.6672347292721201</v>
      </c>
      <c r="G21" s="98">
        <f t="shared" si="1"/>
        <v>2.6675755668353918</v>
      </c>
      <c r="H21" s="99">
        <f t="shared" si="1"/>
        <v>4.1680868231803</v>
      </c>
    </row>
    <row r="22" spans="1:8" ht="12">
      <c r="A22" s="195" t="s">
        <v>36</v>
      </c>
      <c r="B22" s="196"/>
      <c r="C22" s="73"/>
      <c r="D22" s="73"/>
      <c r="E22" s="73"/>
      <c r="F22" s="73"/>
      <c r="G22" s="73"/>
      <c r="H22" s="118"/>
    </row>
    <row r="23" spans="1:8" ht="12">
      <c r="A23" s="119" t="str">
        <f>A14</f>
        <v>Run 1</v>
      </c>
      <c r="B23" s="58"/>
      <c r="C23" s="74">
        <f aca="true" t="shared" si="2" ref="C23:H26">IF(C8="","",C8/$B8)</f>
        <v>0.4636118598382749</v>
      </c>
      <c r="D23" s="74">
        <f t="shared" si="2"/>
        <v>0.3516295025728988</v>
      </c>
      <c r="E23" s="74">
        <f t="shared" si="2"/>
        <v>0.5037980887037491</v>
      </c>
      <c r="F23" s="74">
        <f t="shared" si="2"/>
      </c>
      <c r="G23" s="74">
        <f t="shared" si="2"/>
        <v>0.6687086498407253</v>
      </c>
      <c r="H23" s="120">
        <f t="shared" si="2"/>
      </c>
    </row>
    <row r="24" spans="1:8" ht="12">
      <c r="A24" s="119" t="str">
        <f>A15</f>
        <v>Run 2</v>
      </c>
      <c r="B24" s="58"/>
      <c r="C24" s="74">
        <f t="shared" si="2"/>
        <v>0.622961956521739</v>
      </c>
      <c r="D24" s="74">
        <f t="shared" si="2"/>
        <v>0.7948369565217391</v>
      </c>
      <c r="E24" s="74">
        <f t="shared" si="2"/>
        <v>0.6606657608695652</v>
      </c>
      <c r="F24" s="74">
        <f t="shared" si="2"/>
      </c>
      <c r="G24" s="74">
        <f t="shared" si="2"/>
        <v>0.6572690217391304</v>
      </c>
      <c r="H24" s="120">
        <f t="shared" si="2"/>
      </c>
    </row>
    <row r="25" spans="1:8" ht="12">
      <c r="A25" s="119" t="str">
        <f>A16</f>
        <v>Run 3</v>
      </c>
      <c r="B25" s="58"/>
      <c r="C25" s="74">
        <f t="shared" si="2"/>
        <v>0.6471176274575142</v>
      </c>
      <c r="D25" s="74">
        <f t="shared" si="2"/>
        <v>0.41819393535488175</v>
      </c>
      <c r="E25" s="74">
        <f t="shared" si="2"/>
      </c>
      <c r="F25" s="74">
        <f t="shared" si="2"/>
        <v>0.664111962679107</v>
      </c>
      <c r="G25" s="74">
        <f t="shared" si="2"/>
      </c>
      <c r="H25" s="121">
        <f t="shared" si="2"/>
        <v>0.7077640786404532</v>
      </c>
    </row>
    <row r="26" spans="1:8" ht="12.75" thickBot="1">
      <c r="A26" s="119" t="str">
        <f>A17</f>
        <v>Run 4</v>
      </c>
      <c r="B26" s="58"/>
      <c r="C26" s="74">
        <f t="shared" si="2"/>
        <v>0.873900293255132</v>
      </c>
      <c r="D26" s="74">
        <f t="shared" si="2"/>
        <v>0.6791788856304986</v>
      </c>
      <c r="E26" s="74">
        <f t="shared" si="2"/>
      </c>
      <c r="F26" s="74">
        <f t="shared" si="2"/>
        <v>0.45425219941348977</v>
      </c>
      <c r="G26" s="74">
        <f t="shared" si="2"/>
      </c>
      <c r="H26" s="121">
        <f t="shared" si="2"/>
        <v>0.735483870967742</v>
      </c>
    </row>
    <row r="27" spans="1:8" ht="39.75" customHeight="1" thickBot="1">
      <c r="A27" s="193" t="s">
        <v>9</v>
      </c>
      <c r="B27" s="194"/>
      <c r="C27" s="101">
        <f aca="true" t="shared" si="3" ref="C27:H27">AVERAGE(C23:C26)</f>
        <v>0.651897934268165</v>
      </c>
      <c r="D27" s="101">
        <f t="shared" si="3"/>
        <v>0.5609598200200046</v>
      </c>
      <c r="E27" s="101">
        <f t="shared" si="3"/>
        <v>0.5822319247866572</v>
      </c>
      <c r="F27" s="101">
        <f t="shared" si="3"/>
        <v>0.5591820810462984</v>
      </c>
      <c r="G27" s="101">
        <f t="shared" si="3"/>
        <v>0.6629888357899278</v>
      </c>
      <c r="H27" s="102">
        <f t="shared" si="3"/>
        <v>0.7216239748040976</v>
      </c>
    </row>
    <row r="28" spans="1:8" ht="12">
      <c r="A28" s="122" t="s">
        <v>3</v>
      </c>
      <c r="B28" s="58"/>
      <c r="C28" s="75">
        <f aca="true" t="shared" si="4" ref="C28:H28">STDEV(C23:C26)</f>
        <v>0.16891500363727502</v>
      </c>
      <c r="D28" s="75">
        <f t="shared" si="4"/>
        <v>0.21045628372561556</v>
      </c>
      <c r="E28" s="75">
        <f t="shared" si="4"/>
        <v>0.11092219473739663</v>
      </c>
      <c r="F28" s="75">
        <f t="shared" si="4"/>
        <v>0.1483932617033212</v>
      </c>
      <c r="G28" s="75">
        <f t="shared" si="4"/>
        <v>0.00808903860488997</v>
      </c>
      <c r="H28" s="123">
        <f t="shared" si="4"/>
        <v>0.01960085312770876</v>
      </c>
    </row>
    <row r="29" spans="1:8" ht="12">
      <c r="A29" s="122" t="s">
        <v>70</v>
      </c>
      <c r="B29" s="58"/>
      <c r="C29" s="61">
        <f aca="true" t="shared" si="5" ref="C29:H29">COUNT(C23:C26)</f>
        <v>4</v>
      </c>
      <c r="D29" s="61">
        <f t="shared" si="5"/>
        <v>4</v>
      </c>
      <c r="E29" s="61">
        <f t="shared" si="5"/>
        <v>2</v>
      </c>
      <c r="F29" s="61">
        <f t="shared" si="5"/>
        <v>2</v>
      </c>
      <c r="G29" s="61">
        <f t="shared" si="5"/>
        <v>2</v>
      </c>
      <c r="H29" s="124">
        <f t="shared" si="5"/>
        <v>2</v>
      </c>
    </row>
    <row r="30" spans="1:8" ht="12">
      <c r="A30" s="122" t="s">
        <v>4</v>
      </c>
      <c r="B30" s="58"/>
      <c r="C30" s="75">
        <f aca="true" t="shared" si="6" ref="C30:H30">C28/SQRT(C29)</f>
        <v>0.08445750181863751</v>
      </c>
      <c r="D30" s="75">
        <f t="shared" si="6"/>
        <v>0.10522814186280778</v>
      </c>
      <c r="E30" s="75">
        <f t="shared" si="6"/>
        <v>0.07843383608290792</v>
      </c>
      <c r="F30" s="75">
        <f t="shared" si="6"/>
        <v>0.10492988163280842</v>
      </c>
      <c r="G30" s="75">
        <f t="shared" si="6"/>
        <v>0.005719814050797467</v>
      </c>
      <c r="H30" s="123">
        <f t="shared" si="6"/>
        <v>0.013859896163644414</v>
      </c>
    </row>
    <row r="31" spans="1:8" ht="12">
      <c r="A31" s="125" t="s">
        <v>2</v>
      </c>
      <c r="B31" s="58"/>
      <c r="C31" s="75">
        <f aca="true" t="shared" si="7" ref="C31:H31">$A$19*C30</f>
        <v>0.1655367035645295</v>
      </c>
      <c r="D31" s="75">
        <f t="shared" si="7"/>
        <v>0.20624715805110325</v>
      </c>
      <c r="E31" s="75">
        <f t="shared" si="7"/>
        <v>0.15373031872249954</v>
      </c>
      <c r="F31" s="75">
        <f t="shared" si="7"/>
        <v>0.2056625680003045</v>
      </c>
      <c r="G31" s="75">
        <f t="shared" si="7"/>
        <v>0.011210835539563035</v>
      </c>
      <c r="H31" s="123">
        <f t="shared" si="7"/>
        <v>0.02716539648074305</v>
      </c>
    </row>
    <row r="32" spans="1:8" ht="12">
      <c r="A32" s="119"/>
      <c r="B32" s="58"/>
      <c r="C32" s="74"/>
      <c r="D32" s="74"/>
      <c r="E32" s="74"/>
      <c r="F32" s="74"/>
      <c r="G32" s="74"/>
      <c r="H32" s="121"/>
    </row>
    <row r="33" spans="1:8" ht="12">
      <c r="A33" s="195" t="s">
        <v>78</v>
      </c>
      <c r="B33" s="196"/>
      <c r="C33" s="61"/>
      <c r="D33" s="61"/>
      <c r="E33" s="61"/>
      <c r="F33" s="61"/>
      <c r="G33" s="61"/>
      <c r="H33" s="115"/>
    </row>
    <row r="34" spans="1:8" ht="12">
      <c r="A34" s="126">
        <f>B85</f>
        <v>0.1199591134280869</v>
      </c>
      <c r="B34" s="63">
        <f>B85</f>
        <v>0.1199591134280869</v>
      </c>
      <c r="C34" s="61"/>
      <c r="D34" s="61"/>
      <c r="E34" s="61"/>
      <c r="F34" s="61"/>
      <c r="G34" s="61"/>
      <c r="H34" s="115"/>
    </row>
    <row r="35" spans="1:8" ht="12.75" thickBot="1">
      <c r="A35" s="127">
        <v>0</v>
      </c>
      <c r="B35" s="128">
        <v>0.03</v>
      </c>
      <c r="C35" s="128"/>
      <c r="D35" s="128"/>
      <c r="E35" s="128"/>
      <c r="F35" s="128"/>
      <c r="G35" s="128"/>
      <c r="H35" s="129"/>
    </row>
    <row r="36" spans="1:7" ht="12.75" thickBot="1">
      <c r="A36" s="54"/>
      <c r="B36" s="54"/>
      <c r="C36" s="54"/>
      <c r="D36" s="54"/>
      <c r="E36" s="54"/>
      <c r="F36" s="54"/>
      <c r="G36" s="54"/>
    </row>
    <row r="37" spans="1:8" ht="15" customHeight="1">
      <c r="A37" s="203" t="s">
        <v>29</v>
      </c>
      <c r="B37" s="204"/>
      <c r="C37" s="204"/>
      <c r="D37" s="204"/>
      <c r="E37" s="204"/>
      <c r="F37" s="204"/>
      <c r="G37" s="204"/>
      <c r="H37" s="205"/>
    </row>
    <row r="38" spans="1:8" s="6" customFormat="1" ht="12">
      <c r="A38" s="190" t="s">
        <v>1</v>
      </c>
      <c r="B38" s="191"/>
      <c r="C38" s="191"/>
      <c r="D38" s="191"/>
      <c r="E38" s="191"/>
      <c r="F38" s="191"/>
      <c r="G38" s="191"/>
      <c r="H38" s="192"/>
    </row>
    <row r="39" spans="1:8" s="6" customFormat="1" ht="12">
      <c r="A39" s="190" t="s">
        <v>38</v>
      </c>
      <c r="B39" s="191"/>
      <c r="C39" s="191"/>
      <c r="D39" s="191"/>
      <c r="E39" s="191"/>
      <c r="F39" s="191"/>
      <c r="G39" s="191"/>
      <c r="H39" s="192"/>
    </row>
    <row r="40" spans="1:8" ht="12">
      <c r="A40" s="119" t="str">
        <f>A8</f>
        <v>Run 1</v>
      </c>
      <c r="B40" s="63">
        <v>0.06187</v>
      </c>
      <c r="C40" s="63">
        <v>0.03381</v>
      </c>
      <c r="D40" s="63">
        <v>0.0455</v>
      </c>
      <c r="E40" s="63"/>
      <c r="F40" s="63">
        <v>0.12845</v>
      </c>
      <c r="G40" s="63"/>
      <c r="H40" s="116">
        <v>0.13956</v>
      </c>
    </row>
    <row r="41" spans="1:8" ht="12.75" thickBot="1">
      <c r="A41" s="127" t="str">
        <f>A9</f>
        <v>Run 2</v>
      </c>
      <c r="B41" s="64">
        <v>0.06166</v>
      </c>
      <c r="C41" s="64">
        <v>0.03976</v>
      </c>
      <c r="D41" s="64">
        <v>0.06539</v>
      </c>
      <c r="E41" s="64"/>
      <c r="F41" s="64">
        <v>0.08472</v>
      </c>
      <c r="G41" s="64"/>
      <c r="H41" s="117">
        <v>0.2355</v>
      </c>
    </row>
    <row r="42" spans="1:8" ht="12">
      <c r="A42" s="209" t="s">
        <v>37</v>
      </c>
      <c r="B42" s="210"/>
      <c r="C42" s="210"/>
      <c r="D42" s="210"/>
      <c r="E42" s="210"/>
      <c r="F42" s="210"/>
      <c r="G42" s="210"/>
      <c r="H42" s="211"/>
    </row>
    <row r="43" spans="1:8" ht="12">
      <c r="A43" s="119" t="str">
        <f>A8</f>
        <v>Run 1</v>
      </c>
      <c r="B43" s="63">
        <f>IF(B40="","",LOG(B40))</f>
        <v>-1.208519883979999</v>
      </c>
      <c r="C43" s="63">
        <f aca="true" t="shared" si="8" ref="C43:H43">IF(C40="","",LOG(C40))</f>
        <v>-1.470954829234231</v>
      </c>
      <c r="D43" s="63">
        <f t="shared" si="8"/>
        <v>-1.3419886033428876</v>
      </c>
      <c r="E43" s="63">
        <f t="shared" si="8"/>
      </c>
      <c r="F43" s="63">
        <f t="shared" si="8"/>
        <v>-0.891265891397635</v>
      </c>
      <c r="G43" s="63">
        <f t="shared" si="8"/>
      </c>
      <c r="H43" s="116">
        <f t="shared" si="8"/>
        <v>-0.8552390392239267</v>
      </c>
    </row>
    <row r="44" spans="1:8" ht="12" customHeight="1" thickBot="1">
      <c r="A44" s="127" t="str">
        <f>A9</f>
        <v>Run 2</v>
      </c>
      <c r="B44" s="64">
        <f>IF(B41="","",LOG(B41))</f>
        <v>-1.2099964796095106</v>
      </c>
      <c r="C44" s="64">
        <f aca="true" t="shared" si="9" ref="C44:H44">IF(C41="","",LOG(C41))</f>
        <v>-1.4005536242747243</v>
      </c>
      <c r="D44" s="64">
        <f t="shared" si="9"/>
        <v>-1.1844886626372357</v>
      </c>
      <c r="E44" s="64">
        <f t="shared" si="9"/>
      </c>
      <c r="F44" s="64">
        <f t="shared" si="9"/>
        <v>-1.0720140529005715</v>
      </c>
      <c r="G44" s="64">
        <f t="shared" si="9"/>
      </c>
      <c r="H44" s="117">
        <f t="shared" si="9"/>
        <v>-0.6280090885350851</v>
      </c>
    </row>
    <row r="45" spans="1:8" ht="15">
      <c r="A45" s="122" t="s">
        <v>90</v>
      </c>
      <c r="B45" s="65">
        <f aca="true" t="shared" si="10" ref="B45:H45">AVERAGE(B43:B44)</f>
        <v>-1.209258181794755</v>
      </c>
      <c r="C45" s="65">
        <f t="shared" si="10"/>
        <v>-1.4357542267544776</v>
      </c>
      <c r="D45" s="65">
        <f t="shared" si="10"/>
        <v>-1.2632386329900616</v>
      </c>
      <c r="E45" s="66"/>
      <c r="F45" s="65">
        <f t="shared" si="10"/>
        <v>-0.9816399721491033</v>
      </c>
      <c r="G45" s="65"/>
      <c r="H45" s="131">
        <f t="shared" si="10"/>
        <v>-0.741624063879506</v>
      </c>
    </row>
    <row r="46" spans="1:8" ht="15">
      <c r="A46" s="122" t="s">
        <v>3</v>
      </c>
      <c r="B46" s="63">
        <f aca="true" t="shared" si="11" ref="B46:H46">STDEV(B43:B44)</f>
        <v>0.001044110782698017</v>
      </c>
      <c r="C46" s="63">
        <f t="shared" si="11"/>
        <v>0.049781169430569455</v>
      </c>
      <c r="D46" s="63">
        <f t="shared" si="11"/>
        <v>0.11136927610944763</v>
      </c>
      <c r="E46" s="61"/>
      <c r="F46" s="63">
        <f t="shared" si="11"/>
        <v>0.12780825068572832</v>
      </c>
      <c r="G46" s="63"/>
      <c r="H46" s="116">
        <f t="shared" si="11"/>
        <v>0.16067583902076424</v>
      </c>
    </row>
    <row r="47" spans="1:8" ht="15">
      <c r="A47" s="122" t="s">
        <v>70</v>
      </c>
      <c r="B47" s="67">
        <f aca="true" t="shared" si="12" ref="B47:H47">COUNT(B43:B44)</f>
        <v>2</v>
      </c>
      <c r="C47" s="67">
        <f t="shared" si="12"/>
        <v>2</v>
      </c>
      <c r="D47" s="67">
        <f t="shared" si="12"/>
        <v>2</v>
      </c>
      <c r="E47" s="67"/>
      <c r="F47" s="67">
        <f t="shared" si="12"/>
        <v>2</v>
      </c>
      <c r="G47" s="67"/>
      <c r="H47" s="132">
        <f t="shared" si="12"/>
        <v>2</v>
      </c>
    </row>
    <row r="48" spans="1:8" ht="12">
      <c r="A48" s="122" t="s">
        <v>4</v>
      </c>
      <c r="B48" s="63">
        <f aca="true" t="shared" si="13" ref="B48:H48">B46/SQRT(B47)</f>
        <v>0.0007382978147557616</v>
      </c>
      <c r="C48" s="63">
        <f t="shared" si="13"/>
        <v>0.035200602479752124</v>
      </c>
      <c r="D48" s="63">
        <f t="shared" si="13"/>
        <v>0.07874997035282738</v>
      </c>
      <c r="E48" s="61"/>
      <c r="F48" s="63">
        <f t="shared" si="13"/>
        <v>0.0903740807514687</v>
      </c>
      <c r="G48" s="63"/>
      <c r="H48" s="116">
        <f t="shared" si="13"/>
        <v>0.11361497534442047</v>
      </c>
    </row>
    <row r="49" spans="1:8" ht="12">
      <c r="A49" s="125" t="s">
        <v>2</v>
      </c>
      <c r="B49" s="63">
        <f aca="true" t="shared" si="14" ref="B49:H49">$A19*B48</f>
        <v>0.0014470637169212927</v>
      </c>
      <c r="C49" s="63">
        <f t="shared" si="14"/>
        <v>0.06899318086031417</v>
      </c>
      <c r="D49" s="63">
        <f t="shared" si="14"/>
        <v>0.15434994189154166</v>
      </c>
      <c r="E49" s="63"/>
      <c r="F49" s="63">
        <f t="shared" si="14"/>
        <v>0.17713319827287866</v>
      </c>
      <c r="G49" s="63"/>
      <c r="H49" s="116">
        <f t="shared" si="14"/>
        <v>0.22268535167506412</v>
      </c>
    </row>
    <row r="50" spans="1:8" ht="12">
      <c r="A50" s="133" t="s">
        <v>90</v>
      </c>
      <c r="B50" s="63">
        <f>(10^B45)/2</f>
        <v>0.03088245537518024</v>
      </c>
      <c r="C50" s="63">
        <f>(10^C45)/2</f>
        <v>0.018332250271038738</v>
      </c>
      <c r="D50" s="63">
        <f>(10^D45)/2</f>
        <v>0.027272903219129424</v>
      </c>
      <c r="E50" s="61"/>
      <c r="F50" s="63">
        <f>(10^F45)/2</f>
        <v>0.052159093166963696</v>
      </c>
      <c r="G50" s="63"/>
      <c r="H50" s="116">
        <f>(10^H45)/2</f>
        <v>0.09064543562695254</v>
      </c>
    </row>
    <row r="51" spans="1:8" ht="12">
      <c r="A51" s="114"/>
      <c r="B51" s="62"/>
      <c r="C51" s="62"/>
      <c r="D51" s="62"/>
      <c r="E51" s="58"/>
      <c r="F51" s="62"/>
      <c r="G51" s="62"/>
      <c r="H51" s="130"/>
    </row>
    <row r="52" spans="1:8" ht="12.75" thickBot="1">
      <c r="A52" s="114"/>
      <c r="B52" s="58"/>
      <c r="C52" s="58"/>
      <c r="D52" s="58"/>
      <c r="E52" s="58"/>
      <c r="F52" s="58"/>
      <c r="G52" s="58"/>
      <c r="H52" s="115"/>
    </row>
    <row r="53" spans="1:8" s="97" customFormat="1" ht="28.5" customHeight="1" thickBot="1">
      <c r="A53" s="197" t="s">
        <v>11</v>
      </c>
      <c r="B53" s="198"/>
      <c r="C53" s="98">
        <f>C3/$B$50</f>
        <v>1.29523379906338</v>
      </c>
      <c r="D53" s="98">
        <f>D3/$B$50</f>
        <v>2.59046759812676</v>
      </c>
      <c r="E53" s="98"/>
      <c r="F53" s="98">
        <f>F3/$B$50</f>
        <v>6.4761689953168995</v>
      </c>
      <c r="G53" s="98"/>
      <c r="H53" s="99">
        <f>H3/$B$50</f>
        <v>16.19042248829225</v>
      </c>
    </row>
    <row r="54" spans="1:8" ht="12">
      <c r="A54" s="195" t="s">
        <v>36</v>
      </c>
      <c r="B54" s="196"/>
      <c r="C54" s="76"/>
      <c r="D54" s="76"/>
      <c r="E54" s="76"/>
      <c r="F54" s="76"/>
      <c r="G54" s="76"/>
      <c r="H54" s="118"/>
    </row>
    <row r="55" spans="1:8" ht="12">
      <c r="A55" s="119" t="str">
        <f>A43</f>
        <v>Run 1</v>
      </c>
      <c r="B55" s="58"/>
      <c r="C55" s="74">
        <f aca="true" t="shared" si="15" ref="C55:H56">IF(C40="","",C40/$B40)</f>
        <v>0.5464684014869888</v>
      </c>
      <c r="D55" s="74">
        <f t="shared" si="15"/>
        <v>0.7354129626636495</v>
      </c>
      <c r="E55" s="74">
        <f t="shared" si="15"/>
      </c>
      <c r="F55" s="74">
        <f t="shared" si="15"/>
        <v>2.0761273638273803</v>
      </c>
      <c r="G55" s="74">
        <f t="shared" si="15"/>
      </c>
      <c r="H55" s="121">
        <f t="shared" si="15"/>
        <v>2.255697430095361</v>
      </c>
    </row>
    <row r="56" spans="1:8" ht="12.75" customHeight="1" thickBot="1">
      <c r="A56" s="119" t="str">
        <f>A44</f>
        <v>Run 2</v>
      </c>
      <c r="B56" s="58"/>
      <c r="C56" s="74">
        <f t="shared" si="15"/>
        <v>0.6448264677262406</v>
      </c>
      <c r="D56" s="74">
        <f t="shared" si="15"/>
        <v>1.0604930262731107</v>
      </c>
      <c r="E56" s="74">
        <f t="shared" si="15"/>
      </c>
      <c r="F56" s="74">
        <f t="shared" si="15"/>
        <v>1.3739863769056115</v>
      </c>
      <c r="G56" s="74">
        <f t="shared" si="15"/>
      </c>
      <c r="H56" s="121">
        <f t="shared" si="15"/>
        <v>3.819331819656179</v>
      </c>
    </row>
    <row r="57" spans="1:8" ht="38.25" customHeight="1" thickBot="1">
      <c r="A57" s="197" t="s">
        <v>10</v>
      </c>
      <c r="B57" s="199"/>
      <c r="C57" s="100">
        <f>AVERAGE(C55:C56)</f>
        <v>0.5956474346066147</v>
      </c>
      <c r="D57" s="101">
        <f>AVERAGE(D55:D56)</f>
        <v>0.8979529944683802</v>
      </c>
      <c r="E57" s="101"/>
      <c r="F57" s="101">
        <f>AVERAGE(F55:F56)</f>
        <v>1.725056870366496</v>
      </c>
      <c r="G57" s="101"/>
      <c r="H57" s="102">
        <f>AVERAGE(H55:H56)</f>
        <v>3.03751462487577</v>
      </c>
    </row>
    <row r="58" spans="1:8" ht="12">
      <c r="A58" s="122" t="s">
        <v>3</v>
      </c>
      <c r="B58" s="58"/>
      <c r="C58" s="75">
        <f aca="true" t="shared" si="16" ref="C58:H58">STDEV(C55:C56)</f>
        <v>0.06954965562216958</v>
      </c>
      <c r="D58" s="75">
        <f t="shared" si="16"/>
        <v>0.22986631740680377</v>
      </c>
      <c r="E58" s="75"/>
      <c r="F58" s="75">
        <f t="shared" si="16"/>
        <v>0.4964886532013984</v>
      </c>
      <c r="G58" s="75"/>
      <c r="H58" s="123">
        <f t="shared" si="16"/>
        <v>1.105656480154941</v>
      </c>
    </row>
    <row r="59" spans="1:8" ht="12">
      <c r="A59" s="122" t="s">
        <v>70</v>
      </c>
      <c r="B59" s="58"/>
      <c r="C59" s="61">
        <f aca="true" t="shared" si="17" ref="C59:H59">COUNT(C55:C56)</f>
        <v>2</v>
      </c>
      <c r="D59" s="61">
        <f t="shared" si="17"/>
        <v>2</v>
      </c>
      <c r="E59" s="61"/>
      <c r="F59" s="61">
        <f t="shared" si="17"/>
        <v>2</v>
      </c>
      <c r="G59" s="61"/>
      <c r="H59" s="124">
        <f t="shared" si="17"/>
        <v>2</v>
      </c>
    </row>
    <row r="60" spans="1:8" ht="12">
      <c r="A60" s="122" t="s">
        <v>4</v>
      </c>
      <c r="B60" s="58"/>
      <c r="C60" s="75">
        <f aca="true" t="shared" si="18" ref="C60:H60">C58/SQRT(C59)</f>
        <v>0.049179033119625196</v>
      </c>
      <c r="D60" s="75">
        <f t="shared" si="18"/>
        <v>0.16254003180473026</v>
      </c>
      <c r="E60" s="75"/>
      <c r="F60" s="75">
        <f t="shared" si="18"/>
        <v>0.35107049346088487</v>
      </c>
      <c r="G60" s="75"/>
      <c r="H60" s="123">
        <f t="shared" si="18"/>
        <v>0.781817194780408</v>
      </c>
    </row>
    <row r="61" spans="1:8" ht="12">
      <c r="A61" s="125" t="s">
        <v>2</v>
      </c>
      <c r="B61" s="58"/>
      <c r="C61" s="75">
        <f aca="true" t="shared" si="19" ref="C61:H61">$A19*C60</f>
        <v>0.09639090491446538</v>
      </c>
      <c r="D61" s="75">
        <f t="shared" si="19"/>
        <v>0.3185784623372713</v>
      </c>
      <c r="E61" s="75"/>
      <c r="F61" s="75">
        <f t="shared" si="19"/>
        <v>0.6880981671833344</v>
      </c>
      <c r="G61" s="75"/>
      <c r="H61" s="123">
        <f t="shared" si="19"/>
        <v>1.5323617017695996</v>
      </c>
    </row>
    <row r="62" spans="1:8" ht="12">
      <c r="A62" s="114"/>
      <c r="B62" s="58"/>
      <c r="C62" s="58"/>
      <c r="D62" s="58"/>
      <c r="E62" s="58"/>
      <c r="F62" s="58"/>
      <c r="G62" s="58"/>
      <c r="H62" s="115"/>
    </row>
    <row r="63" spans="1:8" ht="12">
      <c r="A63" s="195" t="s">
        <v>78</v>
      </c>
      <c r="B63" s="196"/>
      <c r="C63" s="58"/>
      <c r="D63" s="58"/>
      <c r="E63" s="58"/>
      <c r="F63" s="58"/>
      <c r="G63" s="58"/>
      <c r="H63" s="115"/>
    </row>
    <row r="64" spans="1:8" ht="12">
      <c r="A64" s="126">
        <f>B50</f>
        <v>0.03088245537518024</v>
      </c>
      <c r="B64" s="63">
        <f>B50</f>
        <v>0.03088245537518024</v>
      </c>
      <c r="C64" s="58"/>
      <c r="D64" s="58"/>
      <c r="E64" s="58"/>
      <c r="F64" s="58"/>
      <c r="G64" s="58"/>
      <c r="H64" s="115"/>
    </row>
    <row r="65" spans="1:8" ht="12.75" thickBot="1">
      <c r="A65" s="127">
        <v>0</v>
      </c>
      <c r="B65" s="128">
        <v>0.1</v>
      </c>
      <c r="C65" s="68"/>
      <c r="D65" s="68"/>
      <c r="E65" s="68"/>
      <c r="F65" s="68"/>
      <c r="G65" s="68"/>
      <c r="H65" s="129"/>
    </row>
    <row r="66" ht="12.75" thickBot="1"/>
    <row r="67" spans="1:5" ht="15" customHeight="1">
      <c r="A67" s="203" t="s">
        <v>29</v>
      </c>
      <c r="B67" s="204"/>
      <c r="C67" s="204"/>
      <c r="D67" s="204"/>
      <c r="E67" s="205"/>
    </row>
    <row r="68" spans="1:5" ht="12">
      <c r="A68" s="190" t="s">
        <v>0</v>
      </c>
      <c r="B68" s="191"/>
      <c r="C68" s="191"/>
      <c r="D68" s="191"/>
      <c r="E68" s="192"/>
    </row>
    <row r="69" spans="1:5" ht="12">
      <c r="A69" s="190" t="s">
        <v>39</v>
      </c>
      <c r="B69" s="191"/>
      <c r="C69" s="191"/>
      <c r="D69" s="191"/>
      <c r="E69" s="192"/>
    </row>
    <row r="70" spans="1:5" ht="12">
      <c r="A70" s="134" t="s">
        <v>30</v>
      </c>
      <c r="B70" s="63">
        <v>0.27511</v>
      </c>
      <c r="C70" s="58"/>
      <c r="D70" s="58"/>
      <c r="E70" s="115"/>
    </row>
    <row r="71" spans="1:5" ht="12">
      <c r="A71" s="134" t="s">
        <v>31</v>
      </c>
      <c r="B71" s="63">
        <v>0.25674</v>
      </c>
      <c r="C71" s="58"/>
      <c r="D71" s="58"/>
      <c r="E71" s="115"/>
    </row>
    <row r="72" spans="1:5" ht="12">
      <c r="A72" s="134" t="s">
        <v>32</v>
      </c>
      <c r="B72" s="63">
        <v>0.19781</v>
      </c>
      <c r="C72" s="58"/>
      <c r="D72" s="58"/>
      <c r="E72" s="115"/>
    </row>
    <row r="73" spans="1:5" ht="12.75" thickBot="1">
      <c r="A73" s="134" t="s">
        <v>33</v>
      </c>
      <c r="B73" s="63">
        <v>0.23714</v>
      </c>
      <c r="C73" s="58"/>
      <c r="D73" s="58"/>
      <c r="E73" s="115"/>
    </row>
    <row r="74" spans="1:8" ht="14.25" customHeight="1">
      <c r="A74" s="215" t="s">
        <v>37</v>
      </c>
      <c r="B74" s="216"/>
      <c r="C74" s="216"/>
      <c r="D74" s="216"/>
      <c r="E74" s="217"/>
      <c r="F74" s="69"/>
      <c r="G74" s="69"/>
      <c r="H74" s="69"/>
    </row>
    <row r="75" spans="1:5" ht="12">
      <c r="A75" s="134" t="s">
        <v>30</v>
      </c>
      <c r="B75" s="63">
        <f>IF(B70="","",LOG(B70))</f>
        <v>-0.5604936231112724</v>
      </c>
      <c r="C75" s="58"/>
      <c r="D75" s="58"/>
      <c r="E75" s="115"/>
    </row>
    <row r="76" spans="1:5" ht="12">
      <c r="A76" s="134" t="s">
        <v>31</v>
      </c>
      <c r="B76" s="63">
        <f>IF(B71="","",LOG(B71))</f>
        <v>-0.5905064631324235</v>
      </c>
      <c r="C76" s="58"/>
      <c r="D76" s="58"/>
      <c r="E76" s="115"/>
    </row>
    <row r="77" spans="1:5" ht="12">
      <c r="A77" s="134" t="s">
        <v>32</v>
      </c>
      <c r="B77" s="63">
        <f>IF(B72="","",LOG(B72))</f>
        <v>-0.7037517570510663</v>
      </c>
      <c r="C77" s="58"/>
      <c r="D77" s="58"/>
      <c r="E77" s="115"/>
    </row>
    <row r="78" spans="1:5" ht="12.75" thickBot="1">
      <c r="A78" s="135" t="s">
        <v>33</v>
      </c>
      <c r="B78" s="64">
        <f>IF(B73="","",LOG(B73))</f>
        <v>-0.6249951844693603</v>
      </c>
      <c r="C78" s="68"/>
      <c r="D78" s="68"/>
      <c r="E78" s="129"/>
    </row>
    <row r="79" spans="1:7" ht="15">
      <c r="A79" s="122" t="s">
        <v>90</v>
      </c>
      <c r="B79" s="63">
        <f>AVERAGE(B75:B78)</f>
        <v>-0.6199367569410307</v>
      </c>
      <c r="C79" s="58"/>
      <c r="D79" s="58"/>
      <c r="E79" s="115"/>
      <c r="G79"/>
    </row>
    <row r="80" spans="1:5" ht="12">
      <c r="A80" s="122" t="s">
        <v>3</v>
      </c>
      <c r="B80" s="63">
        <f>STDEV(B75:B78)</f>
        <v>0.06177963603450506</v>
      </c>
      <c r="C80" s="58"/>
      <c r="D80" s="58"/>
      <c r="E80" s="115"/>
    </row>
    <row r="81" spans="1:7" ht="15">
      <c r="A81" s="122" t="s">
        <v>70</v>
      </c>
      <c r="B81" s="67">
        <f>COUNT(B75:B78)</f>
        <v>4</v>
      </c>
      <c r="C81" s="58"/>
      <c r="D81" s="58"/>
      <c r="E81" s="115"/>
      <c r="G81"/>
    </row>
    <row r="82" spans="1:5" ht="12">
      <c r="A82" s="122" t="s">
        <v>4</v>
      </c>
      <c r="B82" s="63">
        <f>B80/SQRT(B81)</f>
        <v>0.03088981801725253</v>
      </c>
      <c r="C82" s="58"/>
      <c r="D82" s="58"/>
      <c r="E82" s="115"/>
    </row>
    <row r="83" spans="1:5" ht="12">
      <c r="A83" s="125" t="s">
        <v>2</v>
      </c>
      <c r="B83" s="63">
        <f>$A19*B82</f>
        <v>0.06054404331381495</v>
      </c>
      <c r="C83" s="58"/>
      <c r="D83" s="58"/>
      <c r="E83" s="115"/>
    </row>
    <row r="84" spans="1:5" ht="12">
      <c r="A84" s="114"/>
      <c r="B84" s="63"/>
      <c r="C84" s="58"/>
      <c r="D84" s="58"/>
      <c r="E84" s="115"/>
    </row>
    <row r="85" spans="1:5" ht="12.75" thickBot="1">
      <c r="A85" s="136" t="s">
        <v>90</v>
      </c>
      <c r="B85" s="64">
        <f>(10^B79)/2</f>
        <v>0.1199591134280869</v>
      </c>
      <c r="C85" s="68"/>
      <c r="D85" s="68"/>
      <c r="E85" s="129"/>
    </row>
  </sheetData>
  <sheetProtection/>
  <mergeCells count="23">
    <mergeCell ref="A1:B1"/>
    <mergeCell ref="C1:I1"/>
    <mergeCell ref="A13:H13"/>
    <mergeCell ref="A42:H42"/>
    <mergeCell ref="B19:H19"/>
    <mergeCell ref="A74:E74"/>
    <mergeCell ref="A21:B21"/>
    <mergeCell ref="A22:B22"/>
    <mergeCell ref="A5:H5"/>
    <mergeCell ref="A6:H6"/>
    <mergeCell ref="A7:H7"/>
    <mergeCell ref="A37:H37"/>
    <mergeCell ref="A38:H38"/>
    <mergeCell ref="A39:H39"/>
    <mergeCell ref="A67:E67"/>
    <mergeCell ref="A68:E68"/>
    <mergeCell ref="A69:E69"/>
    <mergeCell ref="A27:B27"/>
    <mergeCell ref="A33:B33"/>
    <mergeCell ref="A53:B53"/>
    <mergeCell ref="A54:B54"/>
    <mergeCell ref="A63:B63"/>
    <mergeCell ref="A57:B57"/>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dc:creator>
  <cp:keywords/>
  <dc:description/>
  <cp:lastModifiedBy>Robert Giorgi</cp:lastModifiedBy>
  <dcterms:created xsi:type="dcterms:W3CDTF">2009-11-12T16:01:07Z</dcterms:created>
  <dcterms:modified xsi:type="dcterms:W3CDTF">2010-03-15T17:49:25Z</dcterms:modified>
  <cp:category/>
  <cp:version/>
  <cp:contentType/>
  <cp:contentStatus/>
</cp:coreProperties>
</file>